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345" tabRatio="452" firstSheet="1" activeTab="1"/>
  </bookViews>
  <sheets>
    <sheet name="A- Mass Balance - Experimental" sheetId="5" r:id="rId1"/>
    <sheet name="B- Solids Balance - Conf. 1" sheetId="6" r:id="rId2"/>
    <sheet name="C- Solids Balance - Conf. 2" sheetId="7" r:id="rId3"/>
  </sheets>
  <calcPr calcId="162913" iterateDelta="1E-4"/>
</workbook>
</file>

<file path=xl/calcChain.xml><?xml version="1.0" encoding="utf-8"?>
<calcChain xmlns="http://schemas.openxmlformats.org/spreadsheetml/2006/main">
  <c r="D84" i="7" l="1"/>
  <c r="C84" i="7"/>
  <c r="B84" i="7"/>
  <c r="D83" i="7"/>
  <c r="C83" i="7"/>
  <c r="B83" i="7"/>
  <c r="D82" i="7"/>
  <c r="C82" i="7"/>
  <c r="B82" i="7"/>
  <c r="D81" i="7"/>
  <c r="D85" i="7" s="1"/>
  <c r="C81" i="7"/>
  <c r="C85" i="7" s="1"/>
  <c r="B81" i="7"/>
  <c r="B85" i="7" s="1"/>
  <c r="D77" i="7"/>
  <c r="C77" i="7"/>
  <c r="B77" i="7"/>
  <c r="D82" i="6"/>
  <c r="D83" i="6"/>
  <c r="D84" i="6"/>
  <c r="D81" i="6"/>
  <c r="C82" i="6"/>
  <c r="C83" i="6"/>
  <c r="C84" i="6"/>
  <c r="C81" i="6"/>
  <c r="B85" i="6"/>
  <c r="B82" i="6"/>
  <c r="B83" i="6"/>
  <c r="B84" i="6"/>
  <c r="B81" i="6"/>
  <c r="C77" i="6"/>
  <c r="D77" i="6"/>
  <c r="B77" i="6"/>
  <c r="D85" i="6" l="1"/>
  <c r="C85" i="6"/>
  <c r="B51" i="7"/>
  <c r="B65" i="7" s="1"/>
  <c r="B75" i="7" s="1"/>
  <c r="B50" i="7"/>
  <c r="B64" i="7" s="1"/>
  <c r="B47" i="7"/>
  <c r="B61" i="7" s="1"/>
  <c r="B46" i="7"/>
  <c r="B60" i="7" s="1"/>
  <c r="L38" i="7"/>
  <c r="M38" i="7" s="1"/>
  <c r="E52" i="7" s="1"/>
  <c r="D38" i="7"/>
  <c r="E38" i="7" s="1"/>
  <c r="C52" i="7" s="1"/>
  <c r="L37" i="7"/>
  <c r="M37" i="7" s="1"/>
  <c r="E51" i="7" s="1"/>
  <c r="D37" i="7"/>
  <c r="E37" i="7" s="1"/>
  <c r="C51" i="7" s="1"/>
  <c r="L36" i="7"/>
  <c r="M36" i="7" s="1"/>
  <c r="D36" i="7"/>
  <c r="E36" i="7" s="1"/>
  <c r="L35" i="7"/>
  <c r="M35" i="7" s="1"/>
  <c r="D35" i="7"/>
  <c r="E35" i="7" s="1"/>
  <c r="L34" i="7"/>
  <c r="M34" i="7" s="1"/>
  <c r="D34" i="7"/>
  <c r="E34" i="7" s="1"/>
  <c r="L33" i="7"/>
  <c r="M33" i="7" s="1"/>
  <c r="D33" i="7"/>
  <c r="E33" i="7" s="1"/>
  <c r="L32" i="7"/>
  <c r="M32" i="7" s="1"/>
  <c r="N32" i="7" s="1"/>
  <c r="E50" i="7" s="1"/>
  <c r="D32" i="7"/>
  <c r="E32" i="7" s="1"/>
  <c r="F32" i="7" s="1"/>
  <c r="C50" i="7" s="1"/>
  <c r="L31" i="7"/>
  <c r="M31" i="7" s="1"/>
  <c r="N31" i="7" s="1"/>
  <c r="E49" i="7" s="1"/>
  <c r="D31" i="7"/>
  <c r="E31" i="7" s="1"/>
  <c r="F31" i="7" s="1"/>
  <c r="C49" i="7" s="1"/>
  <c r="L30" i="7"/>
  <c r="M30" i="7" s="1"/>
  <c r="N30" i="7" s="1"/>
  <c r="E48" i="7" s="1"/>
  <c r="D30" i="7"/>
  <c r="E30" i="7" s="1"/>
  <c r="F30" i="7" s="1"/>
  <c r="C48" i="7" s="1"/>
  <c r="L29" i="7"/>
  <c r="M29" i="7" s="1"/>
  <c r="N29" i="7" s="1"/>
  <c r="E47" i="7" s="1"/>
  <c r="D29" i="7"/>
  <c r="E29" i="7" s="1"/>
  <c r="F29" i="7" s="1"/>
  <c r="C47" i="7" s="1"/>
  <c r="L28" i="7"/>
  <c r="M28" i="7" s="1"/>
  <c r="N28" i="7" s="1"/>
  <c r="E46" i="7" s="1"/>
  <c r="D28" i="7"/>
  <c r="E28" i="7" s="1"/>
  <c r="F28" i="7" s="1"/>
  <c r="C46" i="7" s="1"/>
  <c r="C53" i="7" s="1"/>
  <c r="C18" i="7"/>
  <c r="B52" i="7" s="1"/>
  <c r="C17" i="7"/>
  <c r="C16" i="7"/>
  <c r="C15" i="7"/>
  <c r="C14" i="7"/>
  <c r="B49" i="7" s="1"/>
  <c r="C13" i="7"/>
  <c r="B48" i="7" s="1"/>
  <c r="C12" i="7"/>
  <c r="C11" i="7"/>
  <c r="C73" i="6"/>
  <c r="D73" i="6"/>
  <c r="C74" i="6"/>
  <c r="D74" i="6"/>
  <c r="C75" i="6"/>
  <c r="D75" i="6"/>
  <c r="C76" i="6"/>
  <c r="D76" i="6"/>
  <c r="B76" i="6"/>
  <c r="B75" i="6"/>
  <c r="B74" i="6"/>
  <c r="E53" i="7" l="1"/>
  <c r="D48" i="7"/>
  <c r="B62" i="7"/>
  <c r="B73" i="7" s="1"/>
  <c r="B74" i="7"/>
  <c r="B63" i="7"/>
  <c r="D49" i="7"/>
  <c r="D52" i="7"/>
  <c r="B66" i="7"/>
  <c r="B76" i="7" s="1"/>
  <c r="D46" i="7"/>
  <c r="D50" i="7"/>
  <c r="D47" i="7"/>
  <c r="D51" i="7"/>
  <c r="B53" i="7"/>
  <c r="C65" i="7" l="1"/>
  <c r="C75" i="7" s="1"/>
  <c r="F51" i="7"/>
  <c r="D65" i="7" s="1"/>
  <c r="D75" i="7" s="1"/>
  <c r="C61" i="7"/>
  <c r="F47" i="7"/>
  <c r="D61" i="7" s="1"/>
  <c r="F50" i="7"/>
  <c r="D64" i="7" s="1"/>
  <c r="C64" i="7"/>
  <c r="C62" i="7"/>
  <c r="C73" i="7" s="1"/>
  <c r="F48" i="7"/>
  <c r="D62" i="7" s="1"/>
  <c r="D73" i="7" s="1"/>
  <c r="C66" i="7"/>
  <c r="C76" i="7" s="1"/>
  <c r="F52" i="7"/>
  <c r="D66" i="7" s="1"/>
  <c r="D76" i="7" s="1"/>
  <c r="F49" i="7"/>
  <c r="D63" i="7" s="1"/>
  <c r="C63" i="7"/>
  <c r="C60" i="7"/>
  <c r="D53" i="7"/>
  <c r="F46" i="7"/>
  <c r="F53" i="7" l="1"/>
  <c r="D60" i="7"/>
  <c r="D74" i="7" s="1"/>
  <c r="C74" i="7"/>
  <c r="B73" i="6" l="1"/>
  <c r="D61" i="6"/>
  <c r="D62" i="6"/>
  <c r="D63" i="6"/>
  <c r="D64" i="6"/>
  <c r="D65" i="6"/>
  <c r="D66" i="6"/>
  <c r="D60" i="6"/>
  <c r="C61" i="6"/>
  <c r="C62" i="6"/>
  <c r="C63" i="6"/>
  <c r="C64" i="6"/>
  <c r="C65" i="6"/>
  <c r="C66" i="6"/>
  <c r="C60" i="6"/>
  <c r="B61" i="6"/>
  <c r="B62" i="6"/>
  <c r="B63" i="6"/>
  <c r="B64" i="6"/>
  <c r="B65" i="6"/>
  <c r="B66" i="6"/>
  <c r="B60" i="6"/>
  <c r="M38" i="6"/>
  <c r="E52" i="6" s="1"/>
  <c r="L29" i="6"/>
  <c r="M29" i="6" s="1"/>
  <c r="N29" i="6" s="1"/>
  <c r="E47" i="6" s="1"/>
  <c r="L30" i="6"/>
  <c r="M30" i="6" s="1"/>
  <c r="N30" i="6" s="1"/>
  <c r="E48" i="6" s="1"/>
  <c r="L31" i="6"/>
  <c r="M31" i="6" s="1"/>
  <c r="N31" i="6" s="1"/>
  <c r="E49" i="6" s="1"/>
  <c r="L32" i="6"/>
  <c r="M32" i="6" s="1"/>
  <c r="L33" i="6"/>
  <c r="M33" i="6" s="1"/>
  <c r="L34" i="6"/>
  <c r="M34" i="6" s="1"/>
  <c r="L35" i="6"/>
  <c r="M35" i="6" s="1"/>
  <c r="L36" i="6"/>
  <c r="M36" i="6" s="1"/>
  <c r="L37" i="6"/>
  <c r="M37" i="6" s="1"/>
  <c r="E51" i="6" s="1"/>
  <c r="L38" i="6"/>
  <c r="L28" i="6"/>
  <c r="M28" i="6" s="1"/>
  <c r="N28" i="6" s="1"/>
  <c r="E46" i="6" s="1"/>
  <c r="E53" i="6" l="1"/>
  <c r="N32" i="6"/>
  <c r="E50" i="6" s="1"/>
  <c r="D29" i="6"/>
  <c r="E29" i="6" s="1"/>
  <c r="F29" i="6" s="1"/>
  <c r="C47" i="6" s="1"/>
  <c r="D30" i="6"/>
  <c r="E30" i="6" s="1"/>
  <c r="F30" i="6" s="1"/>
  <c r="C48" i="6" s="1"/>
  <c r="D31" i="6"/>
  <c r="E31" i="6" s="1"/>
  <c r="F31" i="6" s="1"/>
  <c r="C49" i="6" s="1"/>
  <c r="D32" i="6"/>
  <c r="E32" i="6" s="1"/>
  <c r="F32" i="6" s="1"/>
  <c r="C50" i="6" s="1"/>
  <c r="D33" i="6"/>
  <c r="E33" i="6" s="1"/>
  <c r="D34" i="6"/>
  <c r="E34" i="6" s="1"/>
  <c r="D35" i="6"/>
  <c r="E35" i="6" s="1"/>
  <c r="D36" i="6"/>
  <c r="E36" i="6" s="1"/>
  <c r="D37" i="6"/>
  <c r="E37" i="6" s="1"/>
  <c r="C51" i="6" s="1"/>
  <c r="D38" i="6"/>
  <c r="E38" i="6" s="1"/>
  <c r="C52" i="6" s="1"/>
  <c r="D28" i="6"/>
  <c r="E28" i="6" s="1"/>
  <c r="F28" i="6" s="1"/>
  <c r="C46" i="6" s="1"/>
  <c r="C53" i="6" l="1"/>
  <c r="C12" i="6" l="1"/>
  <c r="B47" i="6" s="1"/>
  <c r="C13" i="6"/>
  <c r="B48" i="6" s="1"/>
  <c r="D48" i="6" s="1"/>
  <c r="F48" i="6" s="1"/>
  <c r="C14" i="6"/>
  <c r="B49" i="6" s="1"/>
  <c r="D49" i="6" s="1"/>
  <c r="F49" i="6" s="1"/>
  <c r="C15" i="6"/>
  <c r="B50" i="6" s="1"/>
  <c r="D50" i="6" s="1"/>
  <c r="F50" i="6" s="1"/>
  <c r="C16" i="6"/>
  <c r="B51" i="6" s="1"/>
  <c r="D51" i="6" s="1"/>
  <c r="F51" i="6" s="1"/>
  <c r="C17" i="6"/>
  <c r="C18" i="6"/>
  <c r="B52" i="6" s="1"/>
  <c r="D52" i="6" s="1"/>
  <c r="F52" i="6" s="1"/>
  <c r="C11" i="6"/>
  <c r="B46" i="6" s="1"/>
  <c r="D46" i="6" s="1"/>
  <c r="F46" i="6" s="1"/>
  <c r="B53" i="6" l="1"/>
  <c r="D47" i="6"/>
  <c r="F32" i="5"/>
  <c r="F30" i="5"/>
  <c r="F31" i="5" s="1"/>
  <c r="F24" i="5"/>
  <c r="C32" i="5"/>
  <c r="F47" i="6" l="1"/>
  <c r="F53" i="6" s="1"/>
  <c r="D53" i="6"/>
  <c r="F35" i="5"/>
  <c r="F25" i="5"/>
  <c r="F36" i="5" s="1"/>
  <c r="B34" i="5"/>
  <c r="F34" i="5" l="1"/>
  <c r="E32" i="5"/>
  <c r="E30" i="5"/>
  <c r="E31" i="5" s="1"/>
  <c r="E24" i="5"/>
  <c r="E35" i="5" l="1"/>
  <c r="E25" i="5"/>
  <c r="E36" i="5" s="1"/>
  <c r="B32" i="5"/>
  <c r="E34" i="5" l="1"/>
  <c r="C30" i="5"/>
  <c r="C31" i="5" s="1"/>
  <c r="C24" i="5"/>
  <c r="C25" i="5" l="1"/>
  <c r="C36" i="5" s="1"/>
  <c r="C35" i="5"/>
  <c r="C34" i="5" s="1"/>
  <c r="B30" i="5" l="1"/>
  <c r="B31" i="5" s="1"/>
  <c r="B24" i="5"/>
  <c r="B25" i="5" l="1"/>
  <c r="B36" i="5" s="1"/>
  <c r="B35" i="5"/>
</calcChain>
</file>

<file path=xl/sharedStrings.xml><?xml version="1.0" encoding="utf-8"?>
<sst xmlns="http://schemas.openxmlformats.org/spreadsheetml/2006/main" count="275" uniqueCount="86">
  <si>
    <t>Raw Material</t>
  </si>
  <si>
    <t>Conditions</t>
  </si>
  <si>
    <t>Solvent</t>
  </si>
  <si>
    <t>Temperature [°C]</t>
  </si>
  <si>
    <t>Operation time [min]</t>
  </si>
  <si>
    <t>Weighted feedstock</t>
  </si>
  <si>
    <t>Solid fraction</t>
  </si>
  <si>
    <t>Liquid fraction</t>
  </si>
  <si>
    <t>Fractions</t>
  </si>
  <si>
    <t>Mass [g]</t>
  </si>
  <si>
    <t>Losses [g]</t>
  </si>
  <si>
    <t>Wheat Straw</t>
  </si>
  <si>
    <t>Stage</t>
  </si>
  <si>
    <t>EtOH/H2O</t>
  </si>
  <si>
    <t>Moisture content (%wt)</t>
  </si>
  <si>
    <t>Mass (g)</t>
  </si>
  <si>
    <t>Dry Matter (%wt)</t>
  </si>
  <si>
    <t>Moisture Content (%wt)</t>
  </si>
  <si>
    <t>Total (Sol + Liq Fraction) (g)</t>
  </si>
  <si>
    <t>Solid Mass (g)</t>
  </si>
  <si>
    <t>Liquid Mass (g)</t>
  </si>
  <si>
    <t>OS Solid</t>
  </si>
  <si>
    <t>H2O</t>
  </si>
  <si>
    <t>OS-1st</t>
  </si>
  <si>
    <t>LHW-2nd</t>
  </si>
  <si>
    <t>Configuration 2</t>
  </si>
  <si>
    <t>Configuration 1</t>
  </si>
  <si>
    <t>LHW-1st</t>
  </si>
  <si>
    <t>OS-2nd</t>
  </si>
  <si>
    <t>LHW Solid</t>
  </si>
  <si>
    <t>Wet Feedstock (g)</t>
  </si>
  <si>
    <t>Dry Feedstock (g)</t>
  </si>
  <si>
    <t>Density (g/mL)</t>
  </si>
  <si>
    <t>Losses - Solids (g)</t>
  </si>
  <si>
    <t>Losses - Liquids (g)</t>
  </si>
  <si>
    <t>S1 - MASS BALANCE - EXPERIMENTAL</t>
  </si>
  <si>
    <t>Description</t>
  </si>
  <si>
    <t>Information gathered during the experimental setups in order to calculate the amount of solids and liquid collected after the respective process (either LHW or OS), and respective moisture content of the solids, and dry matter content of the liquids</t>
  </si>
  <si>
    <t>S2 - SOLIDS BALANCE - CONF. 1</t>
  </si>
  <si>
    <t>Information used to make the calculations of the mass balance of the solids after each respective stage (LHW 1st - OS 2nd) for Configuration 1</t>
  </si>
  <si>
    <t>Feedstock Composition</t>
  </si>
  <si>
    <t>Component</t>
  </si>
  <si>
    <t>Arabinan</t>
  </si>
  <si>
    <t>Galactan</t>
  </si>
  <si>
    <t>Glucan</t>
  </si>
  <si>
    <t>Xylan</t>
  </si>
  <si>
    <t>Mannan</t>
  </si>
  <si>
    <t>Lignin</t>
  </si>
  <si>
    <t>Extractives</t>
  </si>
  <si>
    <t>Ash</t>
  </si>
  <si>
    <t>Dry mass of sample [g]</t>
  </si>
  <si>
    <t>[%wt] 
Dry Basis</t>
  </si>
  <si>
    <t>LHW 1st</t>
  </si>
  <si>
    <t>Mass of fraction [g]</t>
  </si>
  <si>
    <t>Total Sugars</t>
  </si>
  <si>
    <t>Arabinose (C5)</t>
  </si>
  <si>
    <t>Galactose (C6)</t>
  </si>
  <si>
    <t>Glucose (C6)</t>
  </si>
  <si>
    <t>Xylose (C5)</t>
  </si>
  <si>
    <t>Mannose (C6)</t>
  </si>
  <si>
    <t>Degradation Products</t>
  </si>
  <si>
    <t>Acetic acid</t>
  </si>
  <si>
    <t>Ethanol</t>
  </si>
  <si>
    <t>HMF</t>
  </si>
  <si>
    <t>Furfural</t>
  </si>
  <si>
    <t>Total Lignin</t>
  </si>
  <si>
    <t>Density [g/mL]</t>
  </si>
  <si>
    <t>Conc.</t>
  </si>
  <si>
    <t>[mg/L]</t>
  </si>
  <si>
    <t>[%wt]</t>
  </si>
  <si>
    <t>Consumed Polymer [g]</t>
  </si>
  <si>
    <t>Monomer/Polymer Conversion</t>
  </si>
  <si>
    <t>C5</t>
  </si>
  <si>
    <t xml:space="preserve">C6 </t>
  </si>
  <si>
    <t>OS 2nd</t>
  </si>
  <si>
    <t>Feedstock</t>
  </si>
  <si>
    <t>Total</t>
  </si>
  <si>
    <t>Mass Balance of the Solids</t>
  </si>
  <si>
    <t>LHW 1st Solid</t>
  </si>
  <si>
    <t>OS 2nd Solid</t>
  </si>
  <si>
    <t>Mass Balance of the Streams</t>
  </si>
  <si>
    <t>Cell/Hemicell/Lignin</t>
  </si>
  <si>
    <t>Cellulose</t>
  </si>
  <si>
    <t>Hemicellulose</t>
  </si>
  <si>
    <t>Information used to make the calculations of the mass balance of the solids after each respective stage (OS 1st - LHW 2nd) for Configuration 2</t>
  </si>
  <si>
    <t>Mass Fraction [%wt]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</si>
</sst>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0"/>
      <name val="Arial"/>
      <family val="2"/>
    </font>
    <font>
      <b/>
      <sz val="9"/>
      <name val="Arial"/>
      <family val="2"/>
    </font>
    <font>
      <i/>
      <sz val="9"/>
      <name val="Arial"/>
      <family val="2"/>
    </font>
    <font>
      <sz val="9"/>
      <name val="Arial"/>
      <family val="2"/>
    </font>
    <font>
      <sz val="8"/>
      <name val="Arial"/>
      <family val="2"/>
    </font>
    <font>
      <b/>
      <sz val="10"/>
      <name val="Arial"/>
      <family val="2"/>
    </font>
    <font>
      <b/>
      <sz val="12"/>
      <name val="Arial"/>
      <family val="2"/>
    </font>
    <font>
      <b/>
      <sz val="14"/>
      <name val="Arial"/>
      <family val="2"/>
    </font>
    <font>
      <sz val="11"/>
      <name val="Arial"/>
      <family val="2"/>
    </font>
    <font>
      <sz val="10"/>
      <color theme="1"/>
      <name val="Arial"/>
      <family val="2"/>
    </font>
    <font>
      <b/>
      <sz val="10"/>
      <color theme="1"/>
      <name val="Arial"/>
      <family val="2"/>
    </font>
  </fonts>
  <fills count="2">
    <fill>
      <patternFill patternType="none"/>
    </fill>
    <fill>
      <patternFill patternType="gray125"/>
    </fill>
  </fills>
  <borders count="11">
    <border>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xf numFmtId="0" fontId="0" fillId="0" borderId="0" xfId="0" applyAlignment="1">
      <alignment horizontal="center" vertical="center" wrapText="1"/>
    </xf>
    <xf numFmtId="0" fontId="1" fillId="0" borderId="7"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left" vertical="center" wrapText="1"/>
    </xf>
    <xf numFmtId="2" fontId="3" fillId="0" borderId="2"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0" xfId="0" applyNumberFormat="1"/>
    <xf numFmtId="2" fontId="3" fillId="0" borderId="8" xfId="0" applyNumberFormat="1" applyFont="1" applyBorder="1" applyAlignment="1">
      <alignment horizontal="center" vertical="center" wrapText="1"/>
    </xf>
    <xf numFmtId="0" fontId="3" fillId="0" borderId="4" xfId="0" applyFont="1" applyBorder="1" applyAlignment="1">
      <alignment horizontal="center" vertical="center" wrapText="1"/>
    </xf>
    <xf numFmtId="2"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2" fontId="0" fillId="0" borderId="0" xfId="0" applyNumberFormat="1" applyFont="1" applyAlignment="1">
      <alignment horizontal="center" vertical="center" wrapText="1"/>
    </xf>
    <xf numFmtId="0" fontId="5" fillId="0" borderId="0" xfId="0" applyFont="1" applyAlignment="1">
      <alignment horizontal="center" vertical="center" wrapText="1"/>
    </xf>
    <xf numFmtId="0" fontId="0" fillId="0" borderId="0" xfId="0" applyFont="1" applyBorder="1" applyAlignment="1">
      <alignment horizontal="center" vertical="center" wrapText="1"/>
    </xf>
    <xf numFmtId="2" fontId="0"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165" fontId="0" fillId="0" borderId="0" xfId="0" applyNumberFormat="1"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 Solids Balance - Conf. 1'!$A$73</c:f>
              <c:strCache>
                <c:ptCount val="1"/>
                <c:pt idx="0">
                  <c:v>Cellulose</c:v>
                </c:pt>
              </c:strCache>
            </c:strRef>
          </c:tx>
          <c:spPr>
            <a:solidFill>
              <a:srgbClr val="00B05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 Solids Balance - Conf. 1'!$B$71:$D$71</c:f>
              <c:strCache>
                <c:ptCount val="3"/>
                <c:pt idx="0">
                  <c:v>Feedstock</c:v>
                </c:pt>
                <c:pt idx="1">
                  <c:v>LHW 1st Solid</c:v>
                </c:pt>
                <c:pt idx="2">
                  <c:v>OS 2nd Solid</c:v>
                </c:pt>
              </c:strCache>
            </c:strRef>
          </c:cat>
          <c:val>
            <c:numRef>
              <c:f>'B- Solids Balance - Conf. 1'!$B$73:$D$73</c:f>
              <c:numCache>
                <c:formatCode>0.00</c:formatCode>
                <c:ptCount val="3"/>
                <c:pt idx="0">
                  <c:v>10.593000000000002</c:v>
                </c:pt>
                <c:pt idx="1">
                  <c:v>10.230795276239336</c:v>
                </c:pt>
                <c:pt idx="2">
                  <c:v>10.212657150739298</c:v>
                </c:pt>
              </c:numCache>
            </c:numRef>
          </c:val>
          <c:extLst xmlns:c16r2="http://schemas.microsoft.com/office/drawing/2015/06/chart">
            <c:ext xmlns:c16="http://schemas.microsoft.com/office/drawing/2014/chart" uri="{C3380CC4-5D6E-409C-BE32-E72D297353CC}">
              <c16:uniqueId val="{00000000-91A1-4BA5-B62E-C8941396652D}"/>
            </c:ext>
          </c:extLst>
        </c:ser>
        <c:ser>
          <c:idx val="1"/>
          <c:order val="1"/>
          <c:tx>
            <c:strRef>
              <c:f>'B- Solids Balance - Conf. 1'!$A$74</c:f>
              <c:strCache>
                <c:ptCount val="1"/>
                <c:pt idx="0">
                  <c:v>Hemicellulose</c:v>
                </c:pt>
              </c:strCache>
            </c:strRef>
          </c:tx>
          <c:spPr>
            <a:solidFill>
              <a:srgbClr val="FFC0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 Solids Balance - Conf. 1'!$B$71:$D$71</c:f>
              <c:strCache>
                <c:ptCount val="3"/>
                <c:pt idx="0">
                  <c:v>Feedstock</c:v>
                </c:pt>
                <c:pt idx="1">
                  <c:v>LHW 1st Solid</c:v>
                </c:pt>
                <c:pt idx="2">
                  <c:v>OS 2nd Solid</c:v>
                </c:pt>
              </c:strCache>
            </c:strRef>
          </c:cat>
          <c:val>
            <c:numRef>
              <c:f>'B- Solids Balance - Conf. 1'!$B$74:$D$74</c:f>
              <c:numCache>
                <c:formatCode>0.00</c:formatCode>
                <c:ptCount val="3"/>
                <c:pt idx="0">
                  <c:v>7.6380000000000008</c:v>
                </c:pt>
                <c:pt idx="1">
                  <c:v>4.6536704082782681</c:v>
                </c:pt>
                <c:pt idx="2">
                  <c:v>4.3874612559093524</c:v>
                </c:pt>
              </c:numCache>
            </c:numRef>
          </c:val>
          <c:extLst xmlns:c16r2="http://schemas.microsoft.com/office/drawing/2015/06/chart">
            <c:ext xmlns:c16="http://schemas.microsoft.com/office/drawing/2014/chart" uri="{C3380CC4-5D6E-409C-BE32-E72D297353CC}">
              <c16:uniqueId val="{00000001-91A1-4BA5-B62E-C8941396652D}"/>
            </c:ext>
          </c:extLst>
        </c:ser>
        <c:ser>
          <c:idx val="2"/>
          <c:order val="2"/>
          <c:tx>
            <c:strRef>
              <c:f>'B- Solids Balance - Conf. 1'!$A$75</c:f>
              <c:strCache>
                <c:ptCount val="1"/>
                <c:pt idx="0">
                  <c:v>Lignin</c:v>
                </c:pt>
              </c:strCache>
            </c:strRef>
          </c:tx>
          <c:spPr>
            <a:solidFill>
              <a:srgbClr val="9F5FC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 Solids Balance - Conf. 1'!$B$71:$D$71</c:f>
              <c:strCache>
                <c:ptCount val="3"/>
                <c:pt idx="0">
                  <c:v>Feedstock</c:v>
                </c:pt>
                <c:pt idx="1">
                  <c:v>LHW 1st Solid</c:v>
                </c:pt>
                <c:pt idx="2">
                  <c:v>OS 2nd Solid</c:v>
                </c:pt>
              </c:strCache>
            </c:strRef>
          </c:cat>
          <c:val>
            <c:numRef>
              <c:f>'B- Solids Balance - Conf. 1'!$B$75:$D$75</c:f>
              <c:numCache>
                <c:formatCode>0.00</c:formatCode>
                <c:ptCount val="3"/>
                <c:pt idx="0">
                  <c:v>5.2050000000000001</c:v>
                </c:pt>
                <c:pt idx="1">
                  <c:v>3.7337354928014874</c:v>
                </c:pt>
                <c:pt idx="2">
                  <c:v>1.2046401131606275</c:v>
                </c:pt>
              </c:numCache>
            </c:numRef>
          </c:val>
          <c:extLst xmlns:c16r2="http://schemas.microsoft.com/office/drawing/2015/06/chart">
            <c:ext xmlns:c16="http://schemas.microsoft.com/office/drawing/2014/chart" uri="{C3380CC4-5D6E-409C-BE32-E72D297353CC}">
              <c16:uniqueId val="{00000002-91A1-4BA5-B62E-C8941396652D}"/>
            </c:ext>
          </c:extLst>
        </c:ser>
        <c:dLbls>
          <c:dLblPos val="ctr"/>
          <c:showLegendKey val="0"/>
          <c:showVal val="1"/>
          <c:showCatName val="0"/>
          <c:showSerName val="0"/>
          <c:showPercent val="0"/>
          <c:showBubbleSize val="0"/>
        </c:dLbls>
        <c:gapWidth val="150"/>
        <c:overlap val="100"/>
        <c:axId val="78365824"/>
        <c:axId val="78367360"/>
      </c:barChart>
      <c:catAx>
        <c:axId val="78365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67360"/>
        <c:crosses val="autoZero"/>
        <c:auto val="1"/>
        <c:lblAlgn val="ctr"/>
        <c:lblOffset val="100"/>
        <c:noMultiLvlLbl val="0"/>
      </c:catAx>
      <c:valAx>
        <c:axId val="7836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Mass per component</a:t>
                </a:r>
                <a:r>
                  <a:rPr lang="en-US" sz="1100" b="1" baseline="0"/>
                  <a:t> (g)</a:t>
                </a:r>
                <a:endParaRPr lang="en-US" sz="1100" b="1"/>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8365824"/>
        <c:crosses val="autoZero"/>
        <c:crossBetween val="between"/>
      </c:valAx>
      <c:spPr>
        <a:noFill/>
        <a:ln>
          <a:solidFill>
            <a:sysClr val="windowText" lastClr="000000"/>
          </a:solid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 Solids Balance - Conf. 2'!$A$73</c:f>
              <c:strCache>
                <c:ptCount val="1"/>
                <c:pt idx="0">
                  <c:v>Cellulose</c:v>
                </c:pt>
              </c:strCache>
            </c:strRef>
          </c:tx>
          <c:spPr>
            <a:solidFill>
              <a:srgbClr val="00B05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 Solids Balance - Conf. 2'!$B$71:$D$71</c:f>
              <c:strCache>
                <c:ptCount val="3"/>
                <c:pt idx="0">
                  <c:v>Feedstock</c:v>
                </c:pt>
                <c:pt idx="1">
                  <c:v>LHW 1st Solid</c:v>
                </c:pt>
                <c:pt idx="2">
                  <c:v>OS 2nd Solid</c:v>
                </c:pt>
              </c:strCache>
            </c:strRef>
          </c:cat>
          <c:val>
            <c:numRef>
              <c:f>'C- Solids Balance - Conf. 2'!$B$73:$D$73</c:f>
              <c:numCache>
                <c:formatCode>0.00</c:formatCode>
                <c:ptCount val="3"/>
                <c:pt idx="0">
                  <c:v>10.593000000000002</c:v>
                </c:pt>
                <c:pt idx="1">
                  <c:v>10.491307624056091</c:v>
                </c:pt>
                <c:pt idx="2">
                  <c:v>10.194578195377765</c:v>
                </c:pt>
              </c:numCache>
            </c:numRef>
          </c:val>
          <c:extLst xmlns:c16r2="http://schemas.microsoft.com/office/drawing/2015/06/chart">
            <c:ext xmlns:c16="http://schemas.microsoft.com/office/drawing/2014/chart" uri="{C3380CC4-5D6E-409C-BE32-E72D297353CC}">
              <c16:uniqueId val="{00000000-1956-43A0-9867-4D059128E1A2}"/>
            </c:ext>
          </c:extLst>
        </c:ser>
        <c:ser>
          <c:idx val="1"/>
          <c:order val="1"/>
          <c:tx>
            <c:strRef>
              <c:f>'C- Solids Balance - Conf. 2'!$A$74</c:f>
              <c:strCache>
                <c:ptCount val="1"/>
                <c:pt idx="0">
                  <c:v>Hemicellulose</c:v>
                </c:pt>
              </c:strCache>
            </c:strRef>
          </c:tx>
          <c:spPr>
            <a:solidFill>
              <a:srgbClr val="FFC0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 Solids Balance - Conf. 2'!$B$71:$D$71</c:f>
              <c:strCache>
                <c:ptCount val="3"/>
                <c:pt idx="0">
                  <c:v>Feedstock</c:v>
                </c:pt>
                <c:pt idx="1">
                  <c:v>LHW 1st Solid</c:v>
                </c:pt>
                <c:pt idx="2">
                  <c:v>OS 2nd Solid</c:v>
                </c:pt>
              </c:strCache>
            </c:strRef>
          </c:cat>
          <c:val>
            <c:numRef>
              <c:f>'C- Solids Balance - Conf. 2'!$B$74:$D$74</c:f>
              <c:numCache>
                <c:formatCode>0.00</c:formatCode>
                <c:ptCount val="3"/>
                <c:pt idx="0">
                  <c:v>7.6380000000000008</c:v>
                </c:pt>
                <c:pt idx="1">
                  <c:v>7.4439057774116373</c:v>
                </c:pt>
                <c:pt idx="2">
                  <c:v>4.7319275258015452</c:v>
                </c:pt>
              </c:numCache>
            </c:numRef>
          </c:val>
          <c:extLst xmlns:c16r2="http://schemas.microsoft.com/office/drawing/2015/06/chart">
            <c:ext xmlns:c16="http://schemas.microsoft.com/office/drawing/2014/chart" uri="{C3380CC4-5D6E-409C-BE32-E72D297353CC}">
              <c16:uniqueId val="{00000001-1956-43A0-9867-4D059128E1A2}"/>
            </c:ext>
          </c:extLst>
        </c:ser>
        <c:ser>
          <c:idx val="2"/>
          <c:order val="2"/>
          <c:tx>
            <c:strRef>
              <c:f>'C- Solids Balance - Conf. 2'!$A$75</c:f>
              <c:strCache>
                <c:ptCount val="1"/>
                <c:pt idx="0">
                  <c:v>Lignin</c:v>
                </c:pt>
              </c:strCache>
            </c:strRef>
          </c:tx>
          <c:spPr>
            <a:solidFill>
              <a:srgbClr val="9F5FC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 Solids Balance - Conf. 2'!$B$71:$D$71</c:f>
              <c:strCache>
                <c:ptCount val="3"/>
                <c:pt idx="0">
                  <c:v>Feedstock</c:v>
                </c:pt>
                <c:pt idx="1">
                  <c:v>LHW 1st Solid</c:v>
                </c:pt>
                <c:pt idx="2">
                  <c:v>OS 2nd Solid</c:v>
                </c:pt>
              </c:strCache>
            </c:strRef>
          </c:cat>
          <c:val>
            <c:numRef>
              <c:f>'C- Solids Balance - Conf. 2'!$B$75:$D$75</c:f>
              <c:numCache>
                <c:formatCode>0.00</c:formatCode>
                <c:ptCount val="3"/>
                <c:pt idx="0">
                  <c:v>5.2050000000000001</c:v>
                </c:pt>
                <c:pt idx="1">
                  <c:v>2.8280972953895223</c:v>
                </c:pt>
                <c:pt idx="2">
                  <c:v>1.9387322057723098</c:v>
                </c:pt>
              </c:numCache>
            </c:numRef>
          </c:val>
          <c:extLst xmlns:c16r2="http://schemas.microsoft.com/office/drawing/2015/06/chart">
            <c:ext xmlns:c16="http://schemas.microsoft.com/office/drawing/2014/chart" uri="{C3380CC4-5D6E-409C-BE32-E72D297353CC}">
              <c16:uniqueId val="{00000002-1956-43A0-9867-4D059128E1A2}"/>
            </c:ext>
          </c:extLst>
        </c:ser>
        <c:dLbls>
          <c:dLblPos val="ctr"/>
          <c:showLegendKey val="0"/>
          <c:showVal val="1"/>
          <c:showCatName val="0"/>
          <c:showSerName val="0"/>
          <c:showPercent val="0"/>
          <c:showBubbleSize val="0"/>
        </c:dLbls>
        <c:gapWidth val="150"/>
        <c:overlap val="100"/>
        <c:axId val="131748608"/>
        <c:axId val="131750144"/>
      </c:barChart>
      <c:catAx>
        <c:axId val="131748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750144"/>
        <c:crosses val="autoZero"/>
        <c:auto val="1"/>
        <c:lblAlgn val="ctr"/>
        <c:lblOffset val="100"/>
        <c:noMultiLvlLbl val="0"/>
      </c:catAx>
      <c:valAx>
        <c:axId val="131750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t>Weight Distribution [%wt]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748608"/>
        <c:crosses val="autoZero"/>
        <c:crossBetween val="between"/>
      </c:valAx>
      <c:spPr>
        <a:noFill/>
        <a:ln>
          <a:solidFill>
            <a:sysClr val="windowText" lastClr="000000"/>
          </a:solid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11207</xdr:colOff>
      <xdr:row>56</xdr:row>
      <xdr:rowOff>22412</xdr:rowOff>
    </xdr:from>
    <xdr:to>
      <xdr:col>11</xdr:col>
      <xdr:colOff>22413</xdr:colOff>
      <xdr:row>75</xdr:row>
      <xdr:rowOff>148721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19050</xdr:colOff>
          <xdr:row>6</xdr:row>
          <xdr:rowOff>19050</xdr:rowOff>
        </xdr:from>
        <xdr:to>
          <xdr:col>15</xdr:col>
          <xdr:colOff>247650</xdr:colOff>
          <xdr:row>18</xdr:row>
          <xdr:rowOff>114300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11207</xdr:colOff>
      <xdr:row>56</xdr:row>
      <xdr:rowOff>22412</xdr:rowOff>
    </xdr:from>
    <xdr:to>
      <xdr:col>11</xdr:col>
      <xdr:colOff>22413</xdr:colOff>
      <xdr:row>75</xdr:row>
      <xdr:rowOff>148721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9525</xdr:colOff>
          <xdr:row>6</xdr:row>
          <xdr:rowOff>19050</xdr:rowOff>
        </xdr:from>
        <xdr:to>
          <xdr:col>15</xdr:col>
          <xdr:colOff>257175</xdr:colOff>
          <xdr:row>18</xdr:row>
          <xdr:rowOff>114300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Dibujo_de_Microsoft_Visio1.vsd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Dibujo_de_Microsoft_Visio12.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zoomScale="85" zoomScaleNormal="85" workbookViewId="0">
      <selection sqref="A1:XFD4"/>
    </sheetView>
  </sheetViews>
  <sheetFormatPr defaultColWidth="11.42578125" defaultRowHeight="12.75" x14ac:dyDescent="0.2"/>
  <cols>
    <col min="1" max="1" width="23.42578125" style="1" bestFit="1" customWidth="1"/>
    <col min="2" max="3" width="10.85546875" style="1" bestFit="1" customWidth="1"/>
  </cols>
  <sheetData>
    <row r="2" spans="1:8" ht="18" customHeight="1" x14ac:dyDescent="0.2">
      <c r="A2" s="50" t="s">
        <v>35</v>
      </c>
      <c r="B2" s="50"/>
      <c r="C2" s="50"/>
      <c r="D2" s="50"/>
      <c r="E2" s="50"/>
      <c r="F2" s="50"/>
      <c r="G2" s="50"/>
    </row>
    <row r="4" spans="1:8" ht="47.25" customHeight="1" x14ac:dyDescent="0.2">
      <c r="A4" s="34" t="s">
        <v>36</v>
      </c>
      <c r="B4" s="51" t="s">
        <v>37</v>
      </c>
      <c r="C4" s="51"/>
      <c r="D4" s="51"/>
      <c r="E4" s="51"/>
      <c r="F4" s="51"/>
      <c r="G4" s="51"/>
      <c r="H4" s="51"/>
    </row>
    <row r="6" spans="1:8" x14ac:dyDescent="0.2">
      <c r="A6" s="2" t="s">
        <v>1</v>
      </c>
      <c r="B6" s="48" t="s">
        <v>26</v>
      </c>
      <c r="C6" s="49"/>
      <c r="E6" s="48" t="s">
        <v>25</v>
      </c>
      <c r="F6" s="49"/>
    </row>
    <row r="7" spans="1:8" x14ac:dyDescent="0.2">
      <c r="A7" s="3" t="s">
        <v>0</v>
      </c>
      <c r="B7" s="16" t="s">
        <v>11</v>
      </c>
      <c r="C7" s="16" t="s">
        <v>29</v>
      </c>
      <c r="E7" s="24" t="s">
        <v>11</v>
      </c>
      <c r="F7" s="16" t="s">
        <v>21</v>
      </c>
    </row>
    <row r="8" spans="1:8" x14ac:dyDescent="0.2">
      <c r="A8" s="4" t="s">
        <v>12</v>
      </c>
      <c r="B8" s="17" t="s">
        <v>27</v>
      </c>
      <c r="C8" s="17" t="s">
        <v>28</v>
      </c>
      <c r="E8" s="25" t="s">
        <v>23</v>
      </c>
      <c r="F8" s="17" t="s">
        <v>24</v>
      </c>
    </row>
    <row r="9" spans="1:8" x14ac:dyDescent="0.2">
      <c r="A9" s="4" t="s">
        <v>3</v>
      </c>
      <c r="B9" s="18">
        <v>180</v>
      </c>
      <c r="C9" s="18">
        <v>180</v>
      </c>
      <c r="E9" s="26">
        <v>180</v>
      </c>
      <c r="F9" s="18">
        <v>180</v>
      </c>
    </row>
    <row r="10" spans="1:8" x14ac:dyDescent="0.2">
      <c r="A10" s="4" t="s">
        <v>4</v>
      </c>
      <c r="B10" s="18">
        <v>30</v>
      </c>
      <c r="C10" s="18">
        <v>60</v>
      </c>
      <c r="E10" s="26">
        <v>60</v>
      </c>
      <c r="F10" s="18">
        <v>30</v>
      </c>
    </row>
    <row r="11" spans="1:8" x14ac:dyDescent="0.2">
      <c r="A11" s="5" t="s">
        <v>2</v>
      </c>
      <c r="B11" s="6" t="s">
        <v>22</v>
      </c>
      <c r="C11" s="6" t="s">
        <v>13</v>
      </c>
      <c r="E11" s="27" t="s">
        <v>13</v>
      </c>
      <c r="F11" s="6" t="s">
        <v>22</v>
      </c>
    </row>
    <row r="12" spans="1:8" x14ac:dyDescent="0.2">
      <c r="A12" s="7"/>
      <c r="B12" s="7"/>
      <c r="C12" s="7"/>
      <c r="E12" s="28"/>
      <c r="F12" s="11"/>
    </row>
    <row r="13" spans="1:8" x14ac:dyDescent="0.2">
      <c r="A13" s="8" t="s">
        <v>5</v>
      </c>
      <c r="B13" s="9"/>
      <c r="C13" s="9"/>
      <c r="E13" s="29"/>
      <c r="F13" s="9"/>
    </row>
    <row r="14" spans="1:8" x14ac:dyDescent="0.2">
      <c r="A14" s="10" t="s">
        <v>30</v>
      </c>
      <c r="B14" s="11">
        <v>32.31</v>
      </c>
      <c r="C14" s="11">
        <v>31.06</v>
      </c>
      <c r="D14" s="20"/>
      <c r="E14" s="10">
        <v>32.31</v>
      </c>
      <c r="F14" s="10">
        <v>31.86</v>
      </c>
    </row>
    <row r="15" spans="1:8" x14ac:dyDescent="0.2">
      <c r="A15" s="10" t="s">
        <v>31</v>
      </c>
      <c r="B15" s="11">
        <v>30</v>
      </c>
      <c r="C15" s="11">
        <v>30</v>
      </c>
      <c r="D15" s="20"/>
      <c r="E15" s="10">
        <v>30</v>
      </c>
      <c r="F15" s="10">
        <v>30</v>
      </c>
    </row>
    <row r="16" spans="1:8" x14ac:dyDescent="0.2">
      <c r="A16" s="10" t="s">
        <v>14</v>
      </c>
      <c r="B16" s="11">
        <v>7.16</v>
      </c>
      <c r="C16" s="11">
        <v>3.4</v>
      </c>
      <c r="D16" s="20"/>
      <c r="E16" s="10">
        <v>7.16</v>
      </c>
      <c r="F16" s="10">
        <v>5.84</v>
      </c>
    </row>
    <row r="17" spans="1:6" x14ac:dyDescent="0.2">
      <c r="A17" s="12" t="s">
        <v>2</v>
      </c>
      <c r="B17" s="13">
        <v>327.69</v>
      </c>
      <c r="C17" s="13">
        <v>329.00670000000002</v>
      </c>
      <c r="E17" s="12">
        <v>327.69</v>
      </c>
      <c r="F17" s="12">
        <v>328.14</v>
      </c>
    </row>
    <row r="18" spans="1:6" x14ac:dyDescent="0.2">
      <c r="A18" s="12"/>
      <c r="B18" s="6"/>
      <c r="C18" s="6"/>
      <c r="E18" s="27"/>
      <c r="F18" s="27"/>
    </row>
    <row r="19" spans="1:6" x14ac:dyDescent="0.2">
      <c r="A19" s="14" t="s">
        <v>8</v>
      </c>
      <c r="B19" s="6"/>
      <c r="C19" s="6"/>
      <c r="E19" s="27"/>
      <c r="F19" s="27"/>
    </row>
    <row r="20" spans="1:6" x14ac:dyDescent="0.2">
      <c r="A20" s="14" t="s">
        <v>6</v>
      </c>
      <c r="B20" s="13"/>
      <c r="C20" s="13"/>
      <c r="E20" s="12"/>
      <c r="F20" s="12"/>
    </row>
    <row r="21" spans="1:6" x14ac:dyDescent="0.2">
      <c r="A21" s="22" t="s">
        <v>15</v>
      </c>
      <c r="B21" s="23">
        <v>40.89</v>
      </c>
      <c r="C21" s="23">
        <v>41.53</v>
      </c>
      <c r="D21" s="20"/>
      <c r="E21" s="30">
        <v>45.72</v>
      </c>
      <c r="F21" s="30">
        <v>38.96</v>
      </c>
    </row>
    <row r="22" spans="1:6" x14ac:dyDescent="0.2">
      <c r="A22" s="10" t="s">
        <v>16</v>
      </c>
      <c r="B22" s="15">
        <v>48.295768707203884</v>
      </c>
      <c r="C22" s="15">
        <v>61.04</v>
      </c>
      <c r="D22" s="20"/>
      <c r="E22" s="31">
        <v>54.3</v>
      </c>
      <c r="F22" s="31">
        <v>48.23</v>
      </c>
    </row>
    <row r="23" spans="1:6" x14ac:dyDescent="0.2">
      <c r="A23" s="10" t="s">
        <v>17</v>
      </c>
      <c r="B23" s="15">
        <v>51.704231292796116</v>
      </c>
      <c r="C23" s="15">
        <v>38.96</v>
      </c>
      <c r="D23" s="20"/>
      <c r="E23" s="31">
        <v>45.7</v>
      </c>
      <c r="F23" s="31">
        <v>51.77</v>
      </c>
    </row>
    <row r="24" spans="1:6" x14ac:dyDescent="0.2">
      <c r="A24" s="10" t="s">
        <v>19</v>
      </c>
      <c r="B24" s="15">
        <f>B21*B22/100</f>
        <v>19.74813982437567</v>
      </c>
      <c r="C24" s="15">
        <f>C21*C22/100</f>
        <v>25.349912</v>
      </c>
      <c r="D24" s="20"/>
      <c r="E24" s="31">
        <f>E21*E22/100</f>
        <v>24.825959999999998</v>
      </c>
      <c r="F24" s="31">
        <f>F21*F22/100</f>
        <v>18.790407999999999</v>
      </c>
    </row>
    <row r="25" spans="1:6" x14ac:dyDescent="0.2">
      <c r="A25" s="12" t="s">
        <v>20</v>
      </c>
      <c r="B25" s="6">
        <f>B21-B24</f>
        <v>21.141860175624331</v>
      </c>
      <c r="C25" s="6">
        <f>C21-C24</f>
        <v>16.180088000000001</v>
      </c>
      <c r="D25" s="20"/>
      <c r="E25" s="27">
        <f>E21-E24</f>
        <v>20.89404</v>
      </c>
      <c r="F25" s="27">
        <f>F21-F24</f>
        <v>20.169592000000002</v>
      </c>
    </row>
    <row r="26" spans="1:6" x14ac:dyDescent="0.2">
      <c r="A26" s="14" t="s">
        <v>7</v>
      </c>
      <c r="B26" s="13"/>
      <c r="C26" s="13"/>
      <c r="D26" s="20"/>
      <c r="E26" s="12"/>
      <c r="F26" s="12"/>
    </row>
    <row r="27" spans="1:6" x14ac:dyDescent="0.2">
      <c r="A27" s="22" t="s">
        <v>9</v>
      </c>
      <c r="B27" s="23">
        <v>305.89999999999998</v>
      </c>
      <c r="C27" s="23">
        <v>303.05</v>
      </c>
      <c r="D27" s="20"/>
      <c r="E27" s="30">
        <v>287.89999999999998</v>
      </c>
      <c r="F27" s="30">
        <v>300.07</v>
      </c>
    </row>
    <row r="28" spans="1:6" x14ac:dyDescent="0.2">
      <c r="A28" s="10" t="s">
        <v>16</v>
      </c>
      <c r="B28" s="15">
        <v>2.5099999999999998</v>
      </c>
      <c r="C28" s="15">
        <v>1.47</v>
      </c>
      <c r="E28" s="31">
        <v>1.38</v>
      </c>
      <c r="F28" s="31">
        <v>2.31</v>
      </c>
    </row>
    <row r="29" spans="1:6" x14ac:dyDescent="0.2">
      <c r="A29" s="10" t="s">
        <v>32</v>
      </c>
      <c r="B29" s="15">
        <v>1.01</v>
      </c>
      <c r="C29" s="15">
        <v>0.9</v>
      </c>
      <c r="E29" s="31">
        <v>0.9</v>
      </c>
      <c r="F29" s="31">
        <v>1.01</v>
      </c>
    </row>
    <row r="30" spans="1:6" x14ac:dyDescent="0.2">
      <c r="A30" s="10" t="s">
        <v>19</v>
      </c>
      <c r="B30" s="15">
        <f>B27*B28/100</f>
        <v>7.6780899999999983</v>
      </c>
      <c r="C30" s="15">
        <f>C27*C28/100</f>
        <v>4.4548350000000001</v>
      </c>
      <c r="E30" s="31">
        <f>E27*E28/100</f>
        <v>3.9730199999999996</v>
      </c>
      <c r="F30" s="31">
        <f>F27*F28/100</f>
        <v>6.9316170000000001</v>
      </c>
    </row>
    <row r="31" spans="1:6" x14ac:dyDescent="0.2">
      <c r="A31" s="12" t="s">
        <v>20</v>
      </c>
      <c r="B31" s="6">
        <f>B27-B30</f>
        <v>298.22190999999998</v>
      </c>
      <c r="C31" s="6">
        <f>C27-C30</f>
        <v>298.59516500000001</v>
      </c>
      <c r="E31" s="27">
        <f>E27-E30</f>
        <v>283.92697999999996</v>
      </c>
      <c r="F31" s="27">
        <f>F27-F30</f>
        <v>293.13838299999998</v>
      </c>
    </row>
    <row r="32" spans="1:6" x14ac:dyDescent="0.2">
      <c r="A32" s="8" t="s">
        <v>18</v>
      </c>
      <c r="B32" s="21">
        <f>B27+B21</f>
        <v>346.78999999999996</v>
      </c>
      <c r="C32" s="21">
        <f>C27+C21</f>
        <v>344.58000000000004</v>
      </c>
      <c r="E32" s="32">
        <f>E27+E21</f>
        <v>333.62</v>
      </c>
      <c r="F32" s="32">
        <f>F27+F21</f>
        <v>339.03</v>
      </c>
    </row>
    <row r="33" spans="1:6" x14ac:dyDescent="0.2">
      <c r="A33" s="12"/>
      <c r="B33" s="13"/>
      <c r="C33" s="13"/>
      <c r="E33" s="12"/>
      <c r="F33" s="12"/>
    </row>
    <row r="34" spans="1:6" x14ac:dyDescent="0.2">
      <c r="A34" s="8" t="s">
        <v>10</v>
      </c>
      <c r="B34" s="21">
        <f>B35+B36</f>
        <v>13.206604000000009</v>
      </c>
      <c r="C34" s="21">
        <f>C35+C36</f>
        <v>15.490660000000002</v>
      </c>
      <c r="E34" s="32">
        <f>E35+E36</f>
        <v>26.376604000000029</v>
      </c>
      <c r="F34" s="21">
        <f>F35+F36</f>
        <v>20.969376</v>
      </c>
    </row>
    <row r="35" spans="1:6" x14ac:dyDescent="0.2">
      <c r="A35" s="10" t="s">
        <v>33</v>
      </c>
      <c r="B35" s="15">
        <f>(B14*(100-B16)/100)-B24-B30</f>
        <v>2.570374175624333</v>
      </c>
      <c r="C35" s="15">
        <f>(C14*(100-C16)/100)-C24-C30</f>
        <v>0.19921299999999587</v>
      </c>
      <c r="E35" s="31">
        <f>(E14*(100-E16)/100)-E24-E30</f>
        <v>1.1976240000000034</v>
      </c>
      <c r="F35" s="31">
        <f>(F14*(100-F16)/100)-F24-F30</f>
        <v>4.2773509999999986</v>
      </c>
    </row>
    <row r="36" spans="1:6" x14ac:dyDescent="0.2">
      <c r="A36" s="12" t="s">
        <v>34</v>
      </c>
      <c r="B36" s="6">
        <f>(B14-30)+B17-B25-B31</f>
        <v>10.636229824375675</v>
      </c>
      <c r="C36" s="6">
        <f>(C14-30)+C17-C25-C31</f>
        <v>15.291447000000005</v>
      </c>
      <c r="E36" s="27">
        <f>(E14-30)+E17-E25-E31</f>
        <v>25.178980000000024</v>
      </c>
      <c r="F36" s="27">
        <f>(F14-30)+F17-F25-F31</f>
        <v>16.692025000000001</v>
      </c>
    </row>
    <row r="37" spans="1:6" x14ac:dyDescent="0.2">
      <c r="A37" s="19"/>
      <c r="B37"/>
      <c r="C37"/>
    </row>
    <row r="38" spans="1:6" x14ac:dyDescent="0.2">
      <c r="A38" s="19"/>
      <c r="B38"/>
      <c r="C38"/>
    </row>
    <row r="39" spans="1:6" x14ac:dyDescent="0.2">
      <c r="A39" s="19"/>
      <c r="B39"/>
      <c r="C39"/>
    </row>
  </sheetData>
  <mergeCells count="4">
    <mergeCell ref="E6:F6"/>
    <mergeCell ref="B6:C6"/>
    <mergeCell ref="A2:G2"/>
    <mergeCell ref="B4:H4"/>
  </mergeCells>
  <pageMargins left="0.7" right="0.7" top="0.78740157499999996" bottom="0.78740157499999996"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tabSelected="1" topLeftCell="A41" zoomScale="85" zoomScaleNormal="85" workbookViewId="0">
      <selection activeCell="A79" sqref="A79:D85"/>
    </sheetView>
  </sheetViews>
  <sheetFormatPr defaultColWidth="11.42578125" defaultRowHeight="12.75" x14ac:dyDescent="0.2"/>
  <cols>
    <col min="1" max="1" width="14.7109375" style="36" bestFit="1" customWidth="1"/>
    <col min="2" max="2" width="13.5703125" style="36" bestFit="1" customWidth="1"/>
    <col min="3" max="3" width="15.42578125" style="36" customWidth="1"/>
    <col min="4" max="4" width="13.5703125" style="36" bestFit="1" customWidth="1"/>
    <col min="5" max="5" width="9.28515625" style="36" bestFit="1" customWidth="1"/>
    <col min="6" max="6" width="14.42578125" style="36" customWidth="1"/>
    <col min="7" max="8" width="9.28515625" style="36" customWidth="1"/>
    <col min="9" max="9" width="14.7109375" style="36" bestFit="1" customWidth="1"/>
    <col min="10" max="10" width="13.5703125" style="36" customWidth="1"/>
    <col min="11" max="11" width="9.7109375" style="36" bestFit="1" customWidth="1"/>
    <col min="12" max="12" width="13.5703125" style="36" bestFit="1" customWidth="1"/>
    <col min="13" max="13" width="9.28515625" style="36" bestFit="1" customWidth="1"/>
    <col min="14" max="14" width="14.42578125" style="36" customWidth="1"/>
    <col min="15" max="16" width="9.28515625" style="36" customWidth="1"/>
    <col min="17" max="18" width="9.28515625" style="1" customWidth="1"/>
    <col min="19" max="16384" width="11.42578125" style="1"/>
  </cols>
  <sheetData>
    <row r="1" spans="1:16" x14ac:dyDescent="0.2">
      <c r="A1" s="1"/>
      <c r="B1" s="1"/>
      <c r="C1" s="1"/>
      <c r="D1" s="1"/>
      <c r="E1" s="1"/>
      <c r="F1" s="1"/>
      <c r="G1" s="1"/>
      <c r="H1" s="1"/>
      <c r="I1" s="1"/>
      <c r="J1" s="1"/>
      <c r="K1" s="1"/>
      <c r="L1" s="1"/>
      <c r="M1" s="1"/>
      <c r="N1" s="1"/>
      <c r="O1" s="1"/>
      <c r="P1" s="1"/>
    </row>
    <row r="2" spans="1:16" ht="18" customHeight="1" x14ac:dyDescent="0.2">
      <c r="A2" s="50" t="s">
        <v>38</v>
      </c>
      <c r="B2" s="50"/>
      <c r="C2" s="50"/>
      <c r="D2" s="50"/>
      <c r="E2" s="50"/>
      <c r="F2" s="50"/>
      <c r="G2" s="50"/>
      <c r="H2" s="1"/>
      <c r="I2" s="1"/>
      <c r="J2" s="1"/>
      <c r="K2" s="1"/>
      <c r="L2" s="1"/>
      <c r="M2" s="1"/>
      <c r="N2" s="1"/>
      <c r="O2" s="1"/>
      <c r="P2" s="1"/>
    </row>
    <row r="3" spans="1:16" x14ac:dyDescent="0.2">
      <c r="A3" s="1"/>
      <c r="B3" s="1"/>
      <c r="C3" s="1"/>
      <c r="D3" s="1"/>
      <c r="E3" s="1"/>
      <c r="F3" s="1"/>
      <c r="G3" s="1"/>
      <c r="H3" s="1"/>
      <c r="I3" s="1"/>
      <c r="J3" s="1"/>
      <c r="K3" s="1"/>
      <c r="L3" s="1"/>
      <c r="M3" s="1"/>
      <c r="N3" s="1"/>
      <c r="O3" s="1"/>
      <c r="P3" s="1"/>
    </row>
    <row r="4" spans="1:16" ht="47.25" customHeight="1" x14ac:dyDescent="0.2">
      <c r="A4" s="34" t="s">
        <v>36</v>
      </c>
      <c r="B4" s="51" t="s">
        <v>39</v>
      </c>
      <c r="C4" s="51"/>
      <c r="D4" s="51"/>
      <c r="E4" s="51"/>
      <c r="F4" s="51"/>
      <c r="G4" s="51"/>
      <c r="H4" s="51"/>
      <c r="I4" s="34"/>
      <c r="J4" s="1"/>
      <c r="K4" s="1"/>
      <c r="L4" s="1"/>
      <c r="M4" s="1"/>
      <c r="N4" s="1"/>
      <c r="O4" s="1"/>
      <c r="P4" s="1"/>
    </row>
    <row r="5" spans="1:16" s="35" customFormat="1" x14ac:dyDescent="0.2"/>
    <row r="6" spans="1:16" s="35" customFormat="1" ht="25.5" x14ac:dyDescent="0.2">
      <c r="A6" s="33" t="s">
        <v>50</v>
      </c>
      <c r="B6" s="35">
        <v>30</v>
      </c>
      <c r="I6" s="33"/>
    </row>
    <row r="7" spans="1:16" s="35" customFormat="1" x14ac:dyDescent="0.2"/>
    <row r="8" spans="1:16" s="35" customFormat="1" ht="12.75" customHeight="1" x14ac:dyDescent="0.2">
      <c r="A8" s="52" t="s">
        <v>40</v>
      </c>
      <c r="B8" s="52"/>
      <c r="C8" s="52"/>
      <c r="E8" s="52" t="s">
        <v>71</v>
      </c>
      <c r="F8" s="52"/>
      <c r="I8" s="52"/>
      <c r="J8" s="52"/>
      <c r="K8" s="52"/>
      <c r="M8" s="52"/>
      <c r="N8" s="52"/>
    </row>
    <row r="9" spans="1:16" s="35" customFormat="1" x14ac:dyDescent="0.2">
      <c r="E9" s="52"/>
      <c r="F9" s="52"/>
      <c r="M9" s="52"/>
      <c r="N9" s="52"/>
    </row>
    <row r="10" spans="1:16" s="35" customFormat="1" ht="25.5" x14ac:dyDescent="0.2">
      <c r="A10" s="33" t="s">
        <v>41</v>
      </c>
      <c r="B10" s="33" t="s">
        <v>51</v>
      </c>
      <c r="C10" s="33" t="s">
        <v>9</v>
      </c>
      <c r="E10" s="44" t="s">
        <v>72</v>
      </c>
      <c r="F10" s="44" t="s">
        <v>73</v>
      </c>
      <c r="I10" s="33"/>
      <c r="J10" s="33"/>
      <c r="K10" s="33"/>
      <c r="M10" s="44"/>
      <c r="N10" s="44"/>
    </row>
    <row r="11" spans="1:16" s="35" customFormat="1" x14ac:dyDescent="0.2">
      <c r="A11" s="35" t="s">
        <v>42</v>
      </c>
      <c r="B11" s="35">
        <v>2.13</v>
      </c>
      <c r="C11" s="37">
        <f>B11*$B$6/100</f>
        <v>0.63900000000000001</v>
      </c>
      <c r="E11" s="43">
        <v>0.88000199826816761</v>
      </c>
      <c r="F11" s="43">
        <v>0.90000277534164452</v>
      </c>
      <c r="K11" s="37"/>
      <c r="M11" s="43"/>
      <c r="N11" s="43"/>
    </row>
    <row r="12" spans="1:16" s="35" customFormat="1" x14ac:dyDescent="0.2">
      <c r="A12" s="35" t="s">
        <v>43</v>
      </c>
      <c r="B12" s="35">
        <v>0.67</v>
      </c>
      <c r="C12" s="37">
        <f t="shared" ref="C12:C18" si="0">B12*$B$6/100</f>
        <v>0.20100000000000001</v>
      </c>
      <c r="K12" s="37"/>
    </row>
    <row r="13" spans="1:16" s="35" customFormat="1" x14ac:dyDescent="0.2">
      <c r="A13" s="35" t="s">
        <v>44</v>
      </c>
      <c r="B13" s="35">
        <v>35.31</v>
      </c>
      <c r="C13" s="37">
        <f t="shared" si="0"/>
        <v>10.593000000000002</v>
      </c>
      <c r="K13" s="37"/>
    </row>
    <row r="14" spans="1:16" s="35" customFormat="1" x14ac:dyDescent="0.2">
      <c r="A14" s="35" t="s">
        <v>45</v>
      </c>
      <c r="B14" s="35">
        <v>21.94</v>
      </c>
      <c r="C14" s="37">
        <f t="shared" si="0"/>
        <v>6.5820000000000007</v>
      </c>
      <c r="K14" s="37"/>
    </row>
    <row r="15" spans="1:16" s="35" customFormat="1" x14ac:dyDescent="0.2">
      <c r="A15" s="35" t="s">
        <v>46</v>
      </c>
      <c r="B15" s="35">
        <v>0.72</v>
      </c>
      <c r="C15" s="37">
        <f t="shared" si="0"/>
        <v>0.21599999999999997</v>
      </c>
      <c r="K15" s="37"/>
    </row>
    <row r="16" spans="1:16" s="35" customFormat="1" x14ac:dyDescent="0.2">
      <c r="A16" s="35" t="s">
        <v>47</v>
      </c>
      <c r="B16" s="35">
        <v>17.350000000000001</v>
      </c>
      <c r="C16" s="37">
        <f t="shared" si="0"/>
        <v>5.2050000000000001</v>
      </c>
      <c r="K16" s="37"/>
    </row>
    <row r="17" spans="1:14" s="35" customFormat="1" x14ac:dyDescent="0.2">
      <c r="A17" s="35" t="s">
        <v>48</v>
      </c>
      <c r="B17" s="35">
        <v>20.45</v>
      </c>
      <c r="C17" s="37">
        <f t="shared" si="0"/>
        <v>6.1349999999999998</v>
      </c>
      <c r="K17" s="37"/>
    </row>
    <row r="18" spans="1:14" s="35" customFormat="1" x14ac:dyDescent="0.2">
      <c r="A18" s="35" t="s">
        <v>49</v>
      </c>
      <c r="B18" s="35">
        <v>1.0900000000000001</v>
      </c>
      <c r="C18" s="37">
        <f t="shared" si="0"/>
        <v>0.32700000000000001</v>
      </c>
      <c r="K18" s="37"/>
    </row>
    <row r="19" spans="1:14" s="35" customFormat="1" x14ac:dyDescent="0.2"/>
    <row r="20" spans="1:14" s="35" customFormat="1" x14ac:dyDescent="0.2"/>
    <row r="21" spans="1:14" s="35" customFormat="1" x14ac:dyDescent="0.2">
      <c r="A21" s="52" t="s">
        <v>52</v>
      </c>
      <c r="B21" s="52"/>
      <c r="C21" s="52"/>
      <c r="D21" s="52"/>
      <c r="E21" s="52"/>
      <c r="F21" s="52"/>
      <c r="I21" s="52" t="s">
        <v>74</v>
      </c>
      <c r="J21" s="52"/>
      <c r="K21" s="52"/>
      <c r="L21" s="52"/>
      <c r="M21" s="52"/>
      <c r="N21" s="52"/>
    </row>
    <row r="22" spans="1:14" s="35" customFormat="1" x14ac:dyDescent="0.2"/>
    <row r="23" spans="1:14" s="35" customFormat="1" ht="25.5" customHeight="1" x14ac:dyDescent="0.2">
      <c r="A23" s="33" t="s">
        <v>53</v>
      </c>
      <c r="B23" s="35">
        <v>319.11</v>
      </c>
      <c r="I23" s="33" t="s">
        <v>53</v>
      </c>
      <c r="J23" s="35">
        <v>209.63</v>
      </c>
    </row>
    <row r="24" spans="1:14" s="35" customFormat="1" x14ac:dyDescent="0.2">
      <c r="A24" s="33" t="s">
        <v>66</v>
      </c>
      <c r="B24" s="35">
        <v>1.01</v>
      </c>
      <c r="I24" s="33" t="s">
        <v>66</v>
      </c>
      <c r="J24" s="35">
        <v>0.9</v>
      </c>
    </row>
    <row r="25" spans="1:14" s="35" customFormat="1" x14ac:dyDescent="0.2"/>
    <row r="26" spans="1:14" s="35" customFormat="1" ht="12.75" customHeight="1" x14ac:dyDescent="0.2">
      <c r="A26" s="52" t="s">
        <v>41</v>
      </c>
      <c r="B26" s="52"/>
      <c r="C26" s="52" t="s">
        <v>67</v>
      </c>
      <c r="D26" s="52"/>
      <c r="E26" s="52" t="s">
        <v>9</v>
      </c>
      <c r="F26" s="52" t="s">
        <v>70</v>
      </c>
      <c r="I26" s="52" t="s">
        <v>41</v>
      </c>
      <c r="J26" s="52"/>
      <c r="K26" s="52" t="s">
        <v>67</v>
      </c>
      <c r="L26" s="52"/>
      <c r="M26" s="52" t="s">
        <v>9</v>
      </c>
      <c r="N26" s="52" t="s">
        <v>70</v>
      </c>
    </row>
    <row r="27" spans="1:14" s="35" customFormat="1" x14ac:dyDescent="0.2">
      <c r="A27" s="52"/>
      <c r="B27" s="52"/>
      <c r="C27" s="41" t="s">
        <v>68</v>
      </c>
      <c r="D27" s="42" t="s">
        <v>69</v>
      </c>
      <c r="E27" s="52"/>
      <c r="F27" s="52"/>
      <c r="I27" s="52"/>
      <c r="J27" s="52"/>
      <c r="K27" s="41" t="s">
        <v>68</v>
      </c>
      <c r="L27" s="42" t="s">
        <v>69</v>
      </c>
      <c r="M27" s="52"/>
      <c r="N27" s="52"/>
    </row>
    <row r="28" spans="1:14" s="35" customFormat="1" x14ac:dyDescent="0.2">
      <c r="A28" s="53" t="s">
        <v>54</v>
      </c>
      <c r="B28" s="39" t="s">
        <v>55</v>
      </c>
      <c r="C28" s="37">
        <v>895.3129941210475</v>
      </c>
      <c r="D28" s="40">
        <f>C28/$B$24/10000</f>
        <v>8.8644850903074002E-2</v>
      </c>
      <c r="E28" s="37">
        <f>D28/100*$B$23</f>
        <v>0.28287458371679947</v>
      </c>
      <c r="F28" s="37">
        <f>E28*$E$11</f>
        <v>0.2489301989300596</v>
      </c>
      <c r="I28" s="53" t="s">
        <v>54</v>
      </c>
      <c r="J28" s="39" t="s">
        <v>55</v>
      </c>
      <c r="K28" s="37">
        <v>111.4487461406887</v>
      </c>
      <c r="L28" s="40">
        <f>K28/$J$24/10000</f>
        <v>1.2383194015632077E-2</v>
      </c>
      <c r="M28" s="37">
        <f>L28/100*$J$23</f>
        <v>2.5958889614969522E-2</v>
      </c>
      <c r="N28" s="37">
        <f>M28*$E$11</f>
        <v>2.2843874733995965E-2</v>
      </c>
    </row>
    <row r="29" spans="1:14" s="35" customFormat="1" x14ac:dyDescent="0.2">
      <c r="A29" s="53"/>
      <c r="B29" s="39" t="s">
        <v>56</v>
      </c>
      <c r="C29" s="37">
        <v>575.66524141445109</v>
      </c>
      <c r="D29" s="40">
        <f t="shared" ref="D29:D38" si="1">C29/$B$24/10000</f>
        <v>5.6996558555886249E-2</v>
      </c>
      <c r="E29" s="37">
        <f t="shared" ref="E29:E38" si="2">D29/100*$B$23</f>
        <v>0.18188171800768863</v>
      </c>
      <c r="F29" s="37">
        <f>E29*$F$11</f>
        <v>0.16369405099082612</v>
      </c>
      <c r="I29" s="53"/>
      <c r="J29" s="39" t="s">
        <v>56</v>
      </c>
      <c r="K29" s="37">
        <v>53.859128685741524</v>
      </c>
      <c r="L29" s="40">
        <f t="shared" ref="L29:L38" si="3">K29/$J$24/10000</f>
        <v>5.9843476317490586E-3</v>
      </c>
      <c r="M29" s="37">
        <f t="shared" ref="M29:M38" si="4">L29/100*$J$23</f>
        <v>1.2544987940435551E-2</v>
      </c>
      <c r="N29" s="37">
        <f>M29*$F$11</f>
        <v>1.1290523963019458E-2</v>
      </c>
    </row>
    <row r="30" spans="1:14" s="35" customFormat="1" x14ac:dyDescent="0.2">
      <c r="A30" s="53"/>
      <c r="B30" s="39" t="s">
        <v>57</v>
      </c>
      <c r="C30" s="37">
        <v>1273.7706012103226</v>
      </c>
      <c r="D30" s="40">
        <f t="shared" si="1"/>
        <v>0.12611590110993293</v>
      </c>
      <c r="E30" s="37">
        <f t="shared" si="2"/>
        <v>0.40244845203190699</v>
      </c>
      <c r="F30" s="37">
        <f>E30*$F$11</f>
        <v>0.36220472376066498</v>
      </c>
      <c r="I30" s="53"/>
      <c r="J30" s="39" t="s">
        <v>57</v>
      </c>
      <c r="K30" s="37">
        <v>86.524207257729145</v>
      </c>
      <c r="L30" s="40">
        <f t="shared" si="3"/>
        <v>9.613800806414349E-3</v>
      </c>
      <c r="M30" s="37">
        <f t="shared" si="4"/>
        <v>2.0153410630486399E-2</v>
      </c>
      <c r="N30" s="37">
        <f>M30*$F$11</f>
        <v>1.8138125500037561E-2</v>
      </c>
    </row>
    <row r="31" spans="1:14" s="35" customFormat="1" x14ac:dyDescent="0.2">
      <c r="A31" s="53"/>
      <c r="B31" s="39" t="s">
        <v>58</v>
      </c>
      <c r="C31" s="37">
        <v>8939.31254817435</v>
      </c>
      <c r="D31" s="40">
        <f t="shared" si="1"/>
        <v>0.88508045031429206</v>
      </c>
      <c r="E31" s="37">
        <f t="shared" si="2"/>
        <v>2.8243802249979373</v>
      </c>
      <c r="F31" s="37">
        <f>E31*$E$11</f>
        <v>2.4854602418672815</v>
      </c>
      <c r="I31" s="53"/>
      <c r="J31" s="39" t="s">
        <v>58</v>
      </c>
      <c r="K31" s="37">
        <v>1098.8980514906409</v>
      </c>
      <c r="L31" s="40">
        <f t="shared" si="3"/>
        <v>0.1220997834989601</v>
      </c>
      <c r="M31" s="37">
        <f t="shared" si="4"/>
        <v>0.25595777614887005</v>
      </c>
      <c r="N31" s="37">
        <f>M31*$E$11</f>
        <v>0.22524335448328198</v>
      </c>
    </row>
    <row r="32" spans="1:14" s="35" customFormat="1" x14ac:dyDescent="0.2">
      <c r="A32" s="53"/>
      <c r="B32" s="39" t="s">
        <v>59</v>
      </c>
      <c r="C32" s="37">
        <v>303.29939282186621</v>
      </c>
      <c r="D32" s="40">
        <f t="shared" si="1"/>
        <v>3.0029642853650118E-2</v>
      </c>
      <c r="E32" s="37">
        <f t="shared" si="2"/>
        <v>9.5827593310282899E-2</v>
      </c>
      <c r="F32" s="37">
        <f>E32*$F$11</f>
        <v>8.6245099933565023E-2</v>
      </c>
      <c r="I32" s="53"/>
      <c r="J32" s="39" t="s">
        <v>59</v>
      </c>
      <c r="K32" s="37">
        <v>32.587788592323363</v>
      </c>
      <c r="L32" s="40">
        <f t="shared" si="3"/>
        <v>3.6208653991470405E-3</v>
      </c>
      <c r="M32" s="37">
        <f t="shared" si="4"/>
        <v>7.5904201362319403E-3</v>
      </c>
      <c r="N32" s="37">
        <f>M32*$F$11</f>
        <v>6.8313991886178498E-3</v>
      </c>
    </row>
    <row r="33" spans="1:13" s="35" customFormat="1" x14ac:dyDescent="0.2">
      <c r="A33" s="53" t="s">
        <v>60</v>
      </c>
      <c r="B33" s="39" t="s">
        <v>61</v>
      </c>
      <c r="C33" s="37">
        <v>1808.7107243111313</v>
      </c>
      <c r="D33" s="40">
        <f t="shared" si="1"/>
        <v>0.17908026973377539</v>
      </c>
      <c r="E33" s="37">
        <f t="shared" si="2"/>
        <v>0.57146304874745069</v>
      </c>
      <c r="I33" s="53" t="s">
        <v>60</v>
      </c>
      <c r="J33" s="39" t="s">
        <v>61</v>
      </c>
      <c r="K33" s="37">
        <v>83.056067308718525</v>
      </c>
      <c r="L33" s="40">
        <f t="shared" si="3"/>
        <v>9.2284519231909477E-3</v>
      </c>
      <c r="M33" s="37">
        <f t="shared" si="4"/>
        <v>1.9345603766585184E-2</v>
      </c>
    </row>
    <row r="34" spans="1:13" s="35" customFormat="1" x14ac:dyDescent="0.2">
      <c r="A34" s="53"/>
      <c r="B34" s="39" t="s">
        <v>62</v>
      </c>
      <c r="C34" s="37">
        <v>0</v>
      </c>
      <c r="D34" s="40">
        <f t="shared" si="1"/>
        <v>0</v>
      </c>
      <c r="E34" s="37">
        <f t="shared" si="2"/>
        <v>0</v>
      </c>
      <c r="I34" s="53"/>
      <c r="J34" s="39" t="s">
        <v>62</v>
      </c>
      <c r="K34" s="37">
        <v>511197.82469875546</v>
      </c>
      <c r="L34" s="40">
        <f t="shared" si="3"/>
        <v>56.799758299861722</v>
      </c>
      <c r="M34" s="37">
        <f t="shared" si="4"/>
        <v>119.06933332400013</v>
      </c>
    </row>
    <row r="35" spans="1:13" s="35" customFormat="1" x14ac:dyDescent="0.2">
      <c r="A35" s="53"/>
      <c r="B35" s="39" t="s">
        <v>63</v>
      </c>
      <c r="C35" s="37">
        <v>35.441898075327806</v>
      </c>
      <c r="D35" s="40">
        <f t="shared" si="1"/>
        <v>3.5090988193393871E-3</v>
      </c>
      <c r="E35" s="37">
        <f t="shared" si="2"/>
        <v>1.1197885242393919E-2</v>
      </c>
      <c r="I35" s="53"/>
      <c r="J35" s="39" t="s">
        <v>63</v>
      </c>
      <c r="K35" s="37">
        <v>8.7868016431323728</v>
      </c>
      <c r="L35" s="40">
        <f t="shared" si="3"/>
        <v>9.7631129368137479E-4</v>
      </c>
      <c r="M35" s="37">
        <f t="shared" si="4"/>
        <v>2.0466413649442659E-3</v>
      </c>
    </row>
    <row r="36" spans="1:13" s="35" customFormat="1" x14ac:dyDescent="0.2">
      <c r="A36" s="53"/>
      <c r="B36" s="39" t="s">
        <v>64</v>
      </c>
      <c r="C36" s="37">
        <v>732.96656249618263</v>
      </c>
      <c r="D36" s="40">
        <f t="shared" si="1"/>
        <v>7.2570946781800261E-2</v>
      </c>
      <c r="E36" s="37">
        <f t="shared" si="2"/>
        <v>0.23158114827540283</v>
      </c>
      <c r="I36" s="53"/>
      <c r="J36" s="39" t="s">
        <v>64</v>
      </c>
      <c r="K36" s="37">
        <v>61.204602673477503</v>
      </c>
      <c r="L36" s="40">
        <f t="shared" si="3"/>
        <v>6.8005114081641661E-3</v>
      </c>
      <c r="M36" s="37">
        <f t="shared" si="4"/>
        <v>1.4255912064934541E-2</v>
      </c>
    </row>
    <row r="37" spans="1:13" s="35" customFormat="1" x14ac:dyDescent="0.2">
      <c r="A37" s="53" t="s">
        <v>47</v>
      </c>
      <c r="B37" s="39" t="s">
        <v>65</v>
      </c>
      <c r="C37" s="37">
        <v>4656.6298526229129</v>
      </c>
      <c r="D37" s="40">
        <f t="shared" si="1"/>
        <v>0.46105246065573391</v>
      </c>
      <c r="E37" s="37">
        <f t="shared" si="2"/>
        <v>1.4712645071985126</v>
      </c>
      <c r="I37" s="53" t="s">
        <v>47</v>
      </c>
      <c r="J37" s="39" t="s">
        <v>65</v>
      </c>
      <c r="K37" s="37">
        <v>10858.11115621225</v>
      </c>
      <c r="L37" s="40">
        <f t="shared" si="3"/>
        <v>1.2064567951346945</v>
      </c>
      <c r="M37" s="37">
        <f t="shared" si="4"/>
        <v>2.52909537964086</v>
      </c>
    </row>
    <row r="38" spans="1:13" s="35" customFormat="1" x14ac:dyDescent="0.2">
      <c r="A38" s="53"/>
      <c r="B38" s="39" t="s">
        <v>49</v>
      </c>
      <c r="C38" s="37">
        <v>674.30201088636227</v>
      </c>
      <c r="D38" s="40">
        <f t="shared" si="1"/>
        <v>6.6762575335283389E-2</v>
      </c>
      <c r="E38" s="37">
        <f t="shared" si="2"/>
        <v>0.21304605415242284</v>
      </c>
      <c r="I38" s="53"/>
      <c r="J38" s="39" t="s">
        <v>49</v>
      </c>
      <c r="K38" s="37">
        <v>84.580330648912494</v>
      </c>
      <c r="L38" s="40">
        <f t="shared" si="3"/>
        <v>9.397814516545833E-3</v>
      </c>
      <c r="M38" s="37">
        <f t="shared" si="4"/>
        <v>1.9700638571035031E-2</v>
      </c>
    </row>
    <row r="39" spans="1:13" s="35" customFormat="1" x14ac:dyDescent="0.2"/>
    <row r="40" spans="1:13" s="35" customFormat="1" x14ac:dyDescent="0.2"/>
    <row r="41" spans="1:13" s="35" customFormat="1" x14ac:dyDescent="0.2"/>
    <row r="42" spans="1:13" s="35" customFormat="1" x14ac:dyDescent="0.2">
      <c r="A42" s="52" t="s">
        <v>80</v>
      </c>
      <c r="B42" s="52"/>
      <c r="C42" s="52"/>
      <c r="D42" s="52"/>
      <c r="E42" s="52"/>
      <c r="F42" s="52"/>
    </row>
    <row r="43" spans="1:13" s="35" customFormat="1" x14ac:dyDescent="0.2"/>
    <row r="44" spans="1:13" s="35" customFormat="1" ht="25.5" x14ac:dyDescent="0.2">
      <c r="A44" s="52" t="s">
        <v>41</v>
      </c>
      <c r="B44" s="33" t="s">
        <v>75</v>
      </c>
      <c r="C44" s="33" t="s">
        <v>52</v>
      </c>
      <c r="D44" s="33" t="s">
        <v>78</v>
      </c>
      <c r="E44" s="33" t="s">
        <v>74</v>
      </c>
      <c r="F44" s="33" t="s">
        <v>79</v>
      </c>
    </row>
    <row r="45" spans="1:13" s="35" customFormat="1" x14ac:dyDescent="0.2">
      <c r="A45" s="52"/>
      <c r="B45" s="52" t="s">
        <v>9</v>
      </c>
      <c r="C45" s="52"/>
      <c r="D45" s="52"/>
      <c r="E45" s="52"/>
      <c r="F45" s="52"/>
    </row>
    <row r="46" spans="1:13" s="35" customFormat="1" x14ac:dyDescent="0.2">
      <c r="A46" s="35" t="s">
        <v>42</v>
      </c>
      <c r="B46" s="37">
        <f t="shared" ref="B46:B51" si="5">C11</f>
        <v>0.63900000000000001</v>
      </c>
      <c r="C46" s="37">
        <f>F28</f>
        <v>0.2489301989300596</v>
      </c>
      <c r="D46" s="37">
        <f>B46-C46</f>
        <v>0.39006980106994038</v>
      </c>
      <c r="E46" s="37">
        <f>N28</f>
        <v>2.2843874733995965E-2</v>
      </c>
      <c r="F46" s="37">
        <f>D46-E46</f>
        <v>0.36722592633594442</v>
      </c>
    </row>
    <row r="47" spans="1:13" s="35" customFormat="1" x14ac:dyDescent="0.2">
      <c r="A47" s="35" t="s">
        <v>43</v>
      </c>
      <c r="B47" s="37">
        <f t="shared" si="5"/>
        <v>0.20100000000000001</v>
      </c>
      <c r="C47" s="37">
        <f>F29</f>
        <v>0.16369405099082612</v>
      </c>
      <c r="D47" s="37">
        <f t="shared" ref="D47:D52" si="6">B47-C47</f>
        <v>3.7305949009173889E-2</v>
      </c>
      <c r="E47" s="37">
        <f t="shared" ref="E47:E50" si="7">N29</f>
        <v>1.1290523963019458E-2</v>
      </c>
      <c r="F47" s="37">
        <f t="shared" ref="F47:F52" si="8">D47-E47</f>
        <v>2.6015425046154429E-2</v>
      </c>
    </row>
    <row r="48" spans="1:13" s="35" customFormat="1" x14ac:dyDescent="0.2">
      <c r="A48" s="35" t="s">
        <v>44</v>
      </c>
      <c r="B48" s="37">
        <f t="shared" si="5"/>
        <v>10.593000000000002</v>
      </c>
      <c r="C48" s="37">
        <f>F30</f>
        <v>0.36220472376066498</v>
      </c>
      <c r="D48" s="37">
        <f t="shared" si="6"/>
        <v>10.230795276239336</v>
      </c>
      <c r="E48" s="37">
        <f t="shared" si="7"/>
        <v>1.8138125500037561E-2</v>
      </c>
      <c r="F48" s="37">
        <f t="shared" si="8"/>
        <v>10.212657150739298</v>
      </c>
    </row>
    <row r="49" spans="1:16" s="35" customFormat="1" x14ac:dyDescent="0.2">
      <c r="A49" s="35" t="s">
        <v>45</v>
      </c>
      <c r="B49" s="37">
        <f t="shared" si="5"/>
        <v>6.5820000000000007</v>
      </c>
      <c r="C49" s="37">
        <f>F31</f>
        <v>2.4854602418672815</v>
      </c>
      <c r="D49" s="37">
        <f t="shared" si="6"/>
        <v>4.0965397581327192</v>
      </c>
      <c r="E49" s="37">
        <f t="shared" si="7"/>
        <v>0.22524335448328198</v>
      </c>
      <c r="F49" s="37">
        <f t="shared" si="8"/>
        <v>3.8712964036494371</v>
      </c>
    </row>
    <row r="50" spans="1:16" s="35" customFormat="1" x14ac:dyDescent="0.2">
      <c r="A50" s="35" t="s">
        <v>46</v>
      </c>
      <c r="B50" s="37">
        <f t="shared" si="5"/>
        <v>0.21599999999999997</v>
      </c>
      <c r="C50" s="37">
        <f>F32</f>
        <v>8.6245099933565023E-2</v>
      </c>
      <c r="D50" s="37">
        <f t="shared" si="6"/>
        <v>0.12975490006643495</v>
      </c>
      <c r="E50" s="37">
        <f t="shared" si="7"/>
        <v>6.8313991886178498E-3</v>
      </c>
      <c r="F50" s="37">
        <f t="shared" si="8"/>
        <v>0.1229235008778171</v>
      </c>
    </row>
    <row r="51" spans="1:16" s="35" customFormat="1" ht="12.75" customHeight="1" x14ac:dyDescent="0.2">
      <c r="A51" s="35" t="s">
        <v>47</v>
      </c>
      <c r="B51" s="37">
        <f t="shared" si="5"/>
        <v>5.2050000000000001</v>
      </c>
      <c r="C51" s="37">
        <f>E37</f>
        <v>1.4712645071985126</v>
      </c>
      <c r="D51" s="37">
        <f t="shared" si="6"/>
        <v>3.7337354928014874</v>
      </c>
      <c r="E51" s="37">
        <f>M37</f>
        <v>2.52909537964086</v>
      </c>
      <c r="F51" s="37">
        <f t="shared" si="8"/>
        <v>1.2046401131606275</v>
      </c>
    </row>
    <row r="52" spans="1:16" x14ac:dyDescent="0.2">
      <c r="A52" s="35" t="s">
        <v>49</v>
      </c>
      <c r="B52" s="37">
        <f>C18</f>
        <v>0.32700000000000001</v>
      </c>
      <c r="C52" s="37">
        <f>E38</f>
        <v>0.21304605415242284</v>
      </c>
      <c r="D52" s="37">
        <f t="shared" si="6"/>
        <v>0.11395394584757718</v>
      </c>
      <c r="E52" s="37">
        <f>M38</f>
        <v>1.9700638571035031E-2</v>
      </c>
      <c r="F52" s="37">
        <f t="shared" si="8"/>
        <v>9.4253307276542145E-2</v>
      </c>
    </row>
    <row r="53" spans="1:16" x14ac:dyDescent="0.2">
      <c r="A53" s="35" t="s">
        <v>76</v>
      </c>
      <c r="B53" s="37">
        <f>SUM(B46:B52)</f>
        <v>23.763000000000002</v>
      </c>
      <c r="C53" s="37">
        <f t="shared" ref="C53:F53" si="9">SUM(C46:C52)</f>
        <v>5.0308448768333331</v>
      </c>
      <c r="D53" s="37">
        <f t="shared" si="9"/>
        <v>18.73215512316667</v>
      </c>
      <c r="E53" s="37">
        <f t="shared" si="9"/>
        <v>2.8331432960808476</v>
      </c>
      <c r="F53" s="37">
        <f t="shared" si="9"/>
        <v>15.89901182708582</v>
      </c>
    </row>
    <row r="56" spans="1:16" ht="12.75" customHeight="1" x14ac:dyDescent="0.2">
      <c r="A56" s="52" t="s">
        <v>77</v>
      </c>
      <c r="B56" s="52"/>
      <c r="C56" s="52"/>
      <c r="D56" s="52"/>
      <c r="E56" s="45"/>
      <c r="F56" s="45"/>
    </row>
    <row r="57" spans="1:16" x14ac:dyDescent="0.2">
      <c r="A57" s="35"/>
      <c r="B57" s="35"/>
      <c r="C57" s="35"/>
      <c r="D57" s="35"/>
      <c r="E57" s="35"/>
      <c r="F57" s="35"/>
    </row>
    <row r="58" spans="1:16" x14ac:dyDescent="0.2">
      <c r="A58" s="52" t="s">
        <v>41</v>
      </c>
      <c r="B58" s="33" t="s">
        <v>75</v>
      </c>
      <c r="C58" s="33" t="s">
        <v>78</v>
      </c>
      <c r="D58" s="33" t="s">
        <v>79</v>
      </c>
      <c r="O58" s="1"/>
      <c r="P58" s="1"/>
    </row>
    <row r="59" spans="1:16" x14ac:dyDescent="0.2">
      <c r="A59" s="52"/>
      <c r="B59" s="52" t="s">
        <v>9</v>
      </c>
      <c r="C59" s="52"/>
      <c r="D59" s="52"/>
      <c r="O59" s="1"/>
      <c r="P59" s="1"/>
    </row>
    <row r="60" spans="1:16" x14ac:dyDescent="0.2">
      <c r="A60" s="35" t="s">
        <v>42</v>
      </c>
      <c r="B60" s="37">
        <f>B46</f>
        <v>0.63900000000000001</v>
      </c>
      <c r="C60" s="37">
        <f>D46</f>
        <v>0.39006980106994038</v>
      </c>
      <c r="D60" s="37">
        <f>F46</f>
        <v>0.36722592633594442</v>
      </c>
      <c r="O60" s="1"/>
      <c r="P60" s="1"/>
    </row>
    <row r="61" spans="1:16" x14ac:dyDescent="0.2">
      <c r="A61" s="35" t="s">
        <v>43</v>
      </c>
      <c r="B61" s="37">
        <f t="shared" ref="B61:B66" si="10">B47</f>
        <v>0.20100000000000001</v>
      </c>
      <c r="C61" s="37">
        <f t="shared" ref="C61:C66" si="11">D47</f>
        <v>3.7305949009173889E-2</v>
      </c>
      <c r="D61" s="37">
        <f t="shared" ref="D61:D66" si="12">F47</f>
        <v>2.6015425046154429E-2</v>
      </c>
      <c r="O61" s="1"/>
      <c r="P61" s="1"/>
    </row>
    <row r="62" spans="1:16" x14ac:dyDescent="0.2">
      <c r="A62" s="35" t="s">
        <v>44</v>
      </c>
      <c r="B62" s="37">
        <f t="shared" si="10"/>
        <v>10.593000000000002</v>
      </c>
      <c r="C62" s="37">
        <f t="shared" si="11"/>
        <v>10.230795276239336</v>
      </c>
      <c r="D62" s="37">
        <f t="shared" si="12"/>
        <v>10.212657150739298</v>
      </c>
      <c r="O62" s="1"/>
      <c r="P62" s="1"/>
    </row>
    <row r="63" spans="1:16" x14ac:dyDescent="0.2">
      <c r="A63" s="35" t="s">
        <v>45</v>
      </c>
      <c r="B63" s="37">
        <f t="shared" si="10"/>
        <v>6.5820000000000007</v>
      </c>
      <c r="C63" s="37">
        <f t="shared" si="11"/>
        <v>4.0965397581327192</v>
      </c>
      <c r="D63" s="37">
        <f t="shared" si="12"/>
        <v>3.8712964036494371</v>
      </c>
      <c r="O63" s="1"/>
      <c r="P63" s="1"/>
    </row>
    <row r="64" spans="1:16" x14ac:dyDescent="0.2">
      <c r="A64" s="35" t="s">
        <v>46</v>
      </c>
      <c r="B64" s="37">
        <f t="shared" si="10"/>
        <v>0.21599999999999997</v>
      </c>
      <c r="C64" s="37">
        <f t="shared" si="11"/>
        <v>0.12975490006643495</v>
      </c>
      <c r="D64" s="37">
        <f t="shared" si="12"/>
        <v>0.1229235008778171</v>
      </c>
      <c r="O64" s="1"/>
      <c r="P64" s="1"/>
    </row>
    <row r="65" spans="1:16" x14ac:dyDescent="0.2">
      <c r="A65" s="35" t="s">
        <v>47</v>
      </c>
      <c r="B65" s="37">
        <f t="shared" si="10"/>
        <v>5.2050000000000001</v>
      </c>
      <c r="C65" s="37">
        <f t="shared" si="11"/>
        <v>3.7337354928014874</v>
      </c>
      <c r="D65" s="37">
        <f t="shared" si="12"/>
        <v>1.2046401131606275</v>
      </c>
      <c r="O65" s="1"/>
      <c r="P65" s="1"/>
    </row>
    <row r="66" spans="1:16" x14ac:dyDescent="0.2">
      <c r="A66" s="35" t="s">
        <v>49</v>
      </c>
      <c r="B66" s="37">
        <f t="shared" si="10"/>
        <v>0.32700000000000001</v>
      </c>
      <c r="C66" s="37">
        <f t="shared" si="11"/>
        <v>0.11395394584757718</v>
      </c>
      <c r="D66" s="37">
        <f t="shared" si="12"/>
        <v>9.4253307276542145E-2</v>
      </c>
      <c r="O66" s="1"/>
      <c r="P66" s="1"/>
    </row>
    <row r="67" spans="1:16" x14ac:dyDescent="0.2">
      <c r="A67" s="35"/>
      <c r="B67" s="37"/>
      <c r="C67" s="37"/>
      <c r="D67" s="37"/>
      <c r="O67" s="1"/>
      <c r="P67" s="1"/>
    </row>
    <row r="69" spans="1:16" x14ac:dyDescent="0.2">
      <c r="A69" s="52" t="s">
        <v>81</v>
      </c>
      <c r="B69" s="52"/>
      <c r="C69" s="52"/>
      <c r="D69" s="52"/>
    </row>
    <row r="70" spans="1:16" x14ac:dyDescent="0.2">
      <c r="A70" s="35"/>
      <c r="B70" s="35"/>
      <c r="C70" s="35"/>
      <c r="D70" s="35"/>
    </row>
    <row r="71" spans="1:16" x14ac:dyDescent="0.2">
      <c r="A71" s="52" t="s">
        <v>41</v>
      </c>
      <c r="B71" s="33" t="s">
        <v>75</v>
      </c>
      <c r="C71" s="33" t="s">
        <v>78</v>
      </c>
      <c r="D71" s="33" t="s">
        <v>79</v>
      </c>
    </row>
    <row r="72" spans="1:16" x14ac:dyDescent="0.2">
      <c r="A72" s="52"/>
      <c r="B72" s="52" t="s">
        <v>9</v>
      </c>
      <c r="C72" s="52"/>
      <c r="D72" s="52"/>
    </row>
    <row r="73" spans="1:16" x14ac:dyDescent="0.2">
      <c r="A73" s="35" t="s">
        <v>82</v>
      </c>
      <c r="B73" s="37">
        <f>B62</f>
        <v>10.593000000000002</v>
      </c>
      <c r="C73" s="37">
        <f t="shared" ref="C73:D73" si="13">C62</f>
        <v>10.230795276239336</v>
      </c>
      <c r="D73" s="37">
        <f t="shared" si="13"/>
        <v>10.212657150739298</v>
      </c>
    </row>
    <row r="74" spans="1:16" x14ac:dyDescent="0.2">
      <c r="A74" s="35" t="s">
        <v>83</v>
      </c>
      <c r="B74" s="37">
        <f>B60+B61+B63+B64</f>
        <v>7.6380000000000008</v>
      </c>
      <c r="C74" s="37">
        <f t="shared" ref="C74:D74" si="14">C60+C61+C63+C64</f>
        <v>4.6536704082782681</v>
      </c>
      <c r="D74" s="37">
        <f t="shared" si="14"/>
        <v>4.3874612559093524</v>
      </c>
    </row>
    <row r="75" spans="1:16" x14ac:dyDescent="0.2">
      <c r="A75" s="35" t="s">
        <v>47</v>
      </c>
      <c r="B75" s="37">
        <f>B65</f>
        <v>5.2050000000000001</v>
      </c>
      <c r="C75" s="37">
        <f t="shared" ref="C75:D75" si="15">C65</f>
        <v>3.7337354928014874</v>
      </c>
      <c r="D75" s="37">
        <f t="shared" si="15"/>
        <v>1.2046401131606275</v>
      </c>
    </row>
    <row r="76" spans="1:16" x14ac:dyDescent="0.2">
      <c r="A76" s="35" t="s">
        <v>49</v>
      </c>
      <c r="B76" s="37">
        <f>B66</f>
        <v>0.32700000000000001</v>
      </c>
      <c r="C76" s="37">
        <f t="shared" ref="C76:D76" si="16">C66</f>
        <v>0.11395394584757718</v>
      </c>
      <c r="D76" s="37">
        <f t="shared" si="16"/>
        <v>9.4253307276542145E-2</v>
      </c>
    </row>
    <row r="77" spans="1:16" x14ac:dyDescent="0.2">
      <c r="A77" s="35" t="s">
        <v>76</v>
      </c>
      <c r="B77" s="37">
        <f>SUM(B73:B76)</f>
        <v>23.763000000000002</v>
      </c>
      <c r="C77" s="37">
        <f t="shared" ref="C77:D77" si="17">SUM(C73:C76)</f>
        <v>18.732155123166667</v>
      </c>
      <c r="D77" s="37">
        <f t="shared" si="17"/>
        <v>15.89901182708582</v>
      </c>
    </row>
    <row r="78" spans="1:16" x14ac:dyDescent="0.2">
      <c r="A78" s="35"/>
      <c r="B78" s="37"/>
      <c r="C78" s="37"/>
      <c r="D78" s="37"/>
    </row>
    <row r="79" spans="1:16" x14ac:dyDescent="0.2">
      <c r="A79" s="52" t="s">
        <v>41</v>
      </c>
      <c r="B79" s="46" t="s">
        <v>75</v>
      </c>
      <c r="C79" s="46" t="s">
        <v>78</v>
      </c>
      <c r="D79" s="46" t="s">
        <v>79</v>
      </c>
    </row>
    <row r="80" spans="1:16" x14ac:dyDescent="0.2">
      <c r="A80" s="52"/>
      <c r="B80" s="52" t="s">
        <v>85</v>
      </c>
      <c r="C80" s="52"/>
      <c r="D80" s="52"/>
    </row>
    <row r="81" spans="1:4" x14ac:dyDescent="0.2">
      <c r="A81" s="35" t="s">
        <v>82</v>
      </c>
      <c r="B81" s="37">
        <f>B73/$B$77*100</f>
        <v>44.577704835248078</v>
      </c>
      <c r="C81" s="37">
        <f>C73/$C$77*100</f>
        <v>54.616221192758431</v>
      </c>
      <c r="D81" s="37">
        <f>D73/$D$77*100</f>
        <v>64.23454024570789</v>
      </c>
    </row>
    <row r="82" spans="1:4" x14ac:dyDescent="0.2">
      <c r="A82" s="35" t="s">
        <v>83</v>
      </c>
      <c r="B82" s="37">
        <f t="shared" ref="B82:B84" si="18">B74/$B$77*100</f>
        <v>32.142406261835625</v>
      </c>
      <c r="C82" s="37">
        <f t="shared" ref="C82:C84" si="19">C74/$C$77*100</f>
        <v>24.843219467699807</v>
      </c>
      <c r="D82" s="37">
        <f t="shared" ref="D82:D84" si="20">D74/$D$77*100</f>
        <v>27.595811007793586</v>
      </c>
    </row>
    <row r="83" spans="1:4" x14ac:dyDescent="0.2">
      <c r="A83" s="35" t="s">
        <v>47</v>
      </c>
      <c r="B83" s="37">
        <f t="shared" si="18"/>
        <v>21.903800025249335</v>
      </c>
      <c r="C83" s="37">
        <f t="shared" si="19"/>
        <v>19.932225994561914</v>
      </c>
      <c r="D83" s="37">
        <f t="shared" si="20"/>
        <v>7.5768238068002605</v>
      </c>
    </row>
    <row r="84" spans="1:4" x14ac:dyDescent="0.2">
      <c r="A84" s="35" t="s">
        <v>49</v>
      </c>
      <c r="B84" s="37">
        <f t="shared" si="18"/>
        <v>1.3760888776669611</v>
      </c>
      <c r="C84" s="37">
        <f t="shared" si="19"/>
        <v>0.60833334497986624</v>
      </c>
      <c r="D84" s="37">
        <f t="shared" si="20"/>
        <v>0.59282493969826877</v>
      </c>
    </row>
    <row r="85" spans="1:4" x14ac:dyDescent="0.2">
      <c r="A85" s="35" t="s">
        <v>76</v>
      </c>
      <c r="B85" s="37">
        <f>SUM(B81:B84)</f>
        <v>100</v>
      </c>
      <c r="C85" s="37">
        <f t="shared" ref="C85" si="21">SUM(C81:C84)</f>
        <v>100.00000000000003</v>
      </c>
      <c r="D85" s="37">
        <f t="shared" ref="D85" si="22">SUM(D81:D84)</f>
        <v>100.00000000000001</v>
      </c>
    </row>
  </sheetData>
  <mergeCells count="33">
    <mergeCell ref="B72:D72"/>
    <mergeCell ref="A42:F42"/>
    <mergeCell ref="B45:F45"/>
    <mergeCell ref="A44:A45"/>
    <mergeCell ref="A58:A59"/>
    <mergeCell ref="B59:D59"/>
    <mergeCell ref="A56:D56"/>
    <mergeCell ref="I28:I32"/>
    <mergeCell ref="I33:I36"/>
    <mergeCell ref="I37:I38"/>
    <mergeCell ref="I8:K8"/>
    <mergeCell ref="M8:N9"/>
    <mergeCell ref="I21:N21"/>
    <mergeCell ref="I26:J27"/>
    <mergeCell ref="K26:L26"/>
    <mergeCell ref="M26:M27"/>
    <mergeCell ref="N26:N27"/>
    <mergeCell ref="A79:A80"/>
    <mergeCell ref="B80:D80"/>
    <mergeCell ref="A2:G2"/>
    <mergeCell ref="B4:H4"/>
    <mergeCell ref="A8:C8"/>
    <mergeCell ref="A28:A32"/>
    <mergeCell ref="A33:A36"/>
    <mergeCell ref="A21:F21"/>
    <mergeCell ref="E8:F9"/>
    <mergeCell ref="A37:A38"/>
    <mergeCell ref="C26:D26"/>
    <mergeCell ref="A26:B27"/>
    <mergeCell ref="E26:E27"/>
    <mergeCell ref="F26:F27"/>
    <mergeCell ref="A69:D69"/>
    <mergeCell ref="A71:A72"/>
  </mergeCells>
  <conditionalFormatting sqref="B33:B36">
    <cfRule type="duplicateValues" dxfId="11" priority="9"/>
  </conditionalFormatting>
  <conditionalFormatting sqref="B28:B32">
    <cfRule type="duplicateValues" dxfId="10" priority="10"/>
  </conditionalFormatting>
  <conditionalFormatting sqref="D28:D38">
    <cfRule type="duplicateValues" dxfId="9" priority="8"/>
  </conditionalFormatting>
  <conditionalFormatting sqref="J33:J36">
    <cfRule type="duplicateValues" dxfId="8" priority="2"/>
  </conditionalFormatting>
  <conditionalFormatting sqref="J28:J32">
    <cfRule type="duplicateValues" dxfId="7" priority="3"/>
  </conditionalFormatting>
  <conditionalFormatting sqref="L28:L38">
    <cfRule type="duplicateValues" dxfId="6" priority="1"/>
  </conditionalFormatting>
  <pageMargins left="0.7" right="0.7" top="0.78740157499999996" bottom="0.78740157499999996" header="0.3" footer="0.3"/>
  <pageSetup paperSize="9" orientation="portrait" verticalDpi="300" r:id="rId1"/>
  <drawing r:id="rId2"/>
  <legacyDrawing r:id="rId3"/>
  <oleObjects>
    <mc:AlternateContent xmlns:mc="http://schemas.openxmlformats.org/markup-compatibility/2006">
      <mc:Choice Requires="x14">
        <oleObject progId="Visio.Drawing.15" shapeId="1025" r:id="rId4">
          <objectPr defaultSize="0" autoPict="0" r:id="rId5">
            <anchor moveWithCells="1">
              <from>
                <xdr:col>7</xdr:col>
                <xdr:colOff>19050</xdr:colOff>
                <xdr:row>6</xdr:row>
                <xdr:rowOff>19050</xdr:rowOff>
              </from>
              <to>
                <xdr:col>15</xdr:col>
                <xdr:colOff>247650</xdr:colOff>
                <xdr:row>18</xdr:row>
                <xdr:rowOff>114300</xdr:rowOff>
              </to>
            </anchor>
          </objectPr>
        </oleObject>
      </mc:Choice>
      <mc:Fallback>
        <oleObject progId="Visio.Drawing.15" shapeId="102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zoomScale="85" zoomScaleNormal="85" workbookViewId="0">
      <selection activeCell="E89" sqref="E89"/>
    </sheetView>
  </sheetViews>
  <sheetFormatPr defaultColWidth="11.42578125" defaultRowHeight="12.75" x14ac:dyDescent="0.2"/>
  <cols>
    <col min="1" max="1" width="14.7109375" style="36" bestFit="1" customWidth="1"/>
    <col min="2" max="2" width="13.5703125" style="36" customWidth="1"/>
    <col min="3" max="3" width="15.42578125" style="36" customWidth="1"/>
    <col min="4" max="4" width="13.5703125" style="36" bestFit="1" customWidth="1"/>
    <col min="5" max="5" width="9.28515625" style="36" bestFit="1" customWidth="1"/>
    <col min="6" max="6" width="14.42578125" style="36" customWidth="1"/>
    <col min="7" max="8" width="9.28515625" style="36" customWidth="1"/>
    <col min="9" max="9" width="14.7109375" style="36" bestFit="1" customWidth="1"/>
    <col min="10" max="10" width="13.5703125" style="36" customWidth="1"/>
    <col min="11" max="11" width="9.7109375" style="36" bestFit="1" customWidth="1"/>
    <col min="12" max="12" width="13.5703125" style="36" bestFit="1" customWidth="1"/>
    <col min="13" max="13" width="9.28515625" style="36" bestFit="1" customWidth="1"/>
    <col min="14" max="14" width="14.42578125" style="36" customWidth="1"/>
    <col min="15" max="16" width="9.28515625" style="36" customWidth="1"/>
    <col min="17" max="18" width="9.28515625" style="1" customWidth="1"/>
    <col min="19" max="16384" width="11.42578125" style="1"/>
  </cols>
  <sheetData>
    <row r="1" spans="1:16" x14ac:dyDescent="0.2">
      <c r="A1" s="1"/>
      <c r="B1" s="1"/>
      <c r="C1" s="1"/>
      <c r="D1" s="1"/>
      <c r="E1" s="1"/>
      <c r="F1" s="1"/>
      <c r="G1" s="1"/>
      <c r="H1" s="1"/>
      <c r="I1" s="1"/>
      <c r="J1" s="1"/>
      <c r="K1" s="1"/>
      <c r="L1" s="1"/>
      <c r="M1" s="1"/>
      <c r="N1" s="1"/>
      <c r="O1" s="1"/>
      <c r="P1" s="1"/>
    </row>
    <row r="2" spans="1:16" ht="18" customHeight="1" x14ac:dyDescent="0.2">
      <c r="A2" s="50" t="s">
        <v>38</v>
      </c>
      <c r="B2" s="50"/>
      <c r="C2" s="50"/>
      <c r="D2" s="50"/>
      <c r="E2" s="50"/>
      <c r="F2" s="50"/>
      <c r="G2" s="50"/>
      <c r="H2" s="1"/>
      <c r="I2" s="1"/>
      <c r="J2" s="1"/>
      <c r="K2" s="1"/>
      <c r="L2" s="1"/>
      <c r="M2" s="1"/>
      <c r="N2" s="1"/>
      <c r="O2" s="1"/>
      <c r="P2" s="1"/>
    </row>
    <row r="3" spans="1:16" x14ac:dyDescent="0.2">
      <c r="A3" s="1"/>
      <c r="B3" s="1"/>
      <c r="C3" s="1"/>
      <c r="D3" s="1"/>
      <c r="E3" s="1"/>
      <c r="F3" s="1"/>
      <c r="G3" s="1"/>
      <c r="H3" s="1"/>
      <c r="I3" s="1"/>
      <c r="J3" s="1"/>
      <c r="K3" s="1"/>
      <c r="L3" s="1"/>
      <c r="M3" s="1"/>
      <c r="N3" s="1"/>
      <c r="O3" s="1"/>
      <c r="P3" s="1"/>
    </row>
    <row r="4" spans="1:16" ht="47.25" customHeight="1" x14ac:dyDescent="0.2">
      <c r="A4" s="34" t="s">
        <v>36</v>
      </c>
      <c r="B4" s="51" t="s">
        <v>84</v>
      </c>
      <c r="C4" s="51"/>
      <c r="D4" s="51"/>
      <c r="E4" s="51"/>
      <c r="F4" s="51"/>
      <c r="G4" s="51"/>
      <c r="H4" s="51"/>
      <c r="I4" s="34"/>
      <c r="J4" s="1"/>
      <c r="K4" s="1"/>
      <c r="L4" s="1"/>
      <c r="M4" s="1"/>
      <c r="N4" s="1"/>
      <c r="O4" s="1"/>
      <c r="P4" s="1"/>
    </row>
    <row r="5" spans="1:16" s="35" customFormat="1" x14ac:dyDescent="0.2"/>
    <row r="6" spans="1:16" s="35" customFormat="1" ht="25.5" x14ac:dyDescent="0.2">
      <c r="A6" s="38" t="s">
        <v>50</v>
      </c>
      <c r="B6" s="35">
        <v>30</v>
      </c>
      <c r="I6" s="38"/>
    </row>
    <row r="7" spans="1:16" s="35" customFormat="1" x14ac:dyDescent="0.2"/>
    <row r="8" spans="1:16" s="35" customFormat="1" ht="12.75" customHeight="1" x14ac:dyDescent="0.2">
      <c r="A8" s="52" t="s">
        <v>40</v>
      </c>
      <c r="B8" s="52"/>
      <c r="C8" s="52"/>
      <c r="E8" s="52" t="s">
        <v>71</v>
      </c>
      <c r="F8" s="52"/>
      <c r="I8" s="52"/>
      <c r="J8" s="52"/>
      <c r="K8" s="52"/>
      <c r="M8" s="52"/>
      <c r="N8" s="52"/>
    </row>
    <row r="9" spans="1:16" s="35" customFormat="1" x14ac:dyDescent="0.2">
      <c r="E9" s="52"/>
      <c r="F9" s="52"/>
      <c r="M9" s="52"/>
      <c r="N9" s="52"/>
    </row>
    <row r="10" spans="1:16" s="35" customFormat="1" ht="25.5" x14ac:dyDescent="0.2">
      <c r="A10" s="38" t="s">
        <v>41</v>
      </c>
      <c r="B10" s="38" t="s">
        <v>51</v>
      </c>
      <c r="C10" s="38" t="s">
        <v>9</v>
      </c>
      <c r="E10" s="44" t="s">
        <v>72</v>
      </c>
      <c r="F10" s="44" t="s">
        <v>73</v>
      </c>
      <c r="I10" s="38"/>
      <c r="J10" s="38"/>
      <c r="K10" s="38"/>
      <c r="M10" s="44"/>
      <c r="N10" s="44"/>
    </row>
    <row r="11" spans="1:16" s="35" customFormat="1" x14ac:dyDescent="0.2">
      <c r="A11" s="35" t="s">
        <v>42</v>
      </c>
      <c r="B11" s="35">
        <v>2.13</v>
      </c>
      <c r="C11" s="37">
        <f>B11*$B$6/100</f>
        <v>0.63900000000000001</v>
      </c>
      <c r="E11" s="43">
        <v>0.88000199826816761</v>
      </c>
      <c r="F11" s="43">
        <v>0.90000277534164452</v>
      </c>
      <c r="K11" s="37"/>
      <c r="M11" s="43"/>
      <c r="N11" s="43"/>
    </row>
    <row r="12" spans="1:16" s="35" customFormat="1" x14ac:dyDescent="0.2">
      <c r="A12" s="35" t="s">
        <v>43</v>
      </c>
      <c r="B12" s="35">
        <v>0.67</v>
      </c>
      <c r="C12" s="37">
        <f t="shared" ref="C12:C18" si="0">B12*$B$6/100</f>
        <v>0.20100000000000001</v>
      </c>
      <c r="K12" s="37"/>
    </row>
    <row r="13" spans="1:16" s="35" customFormat="1" x14ac:dyDescent="0.2">
      <c r="A13" s="35" t="s">
        <v>44</v>
      </c>
      <c r="B13" s="35">
        <v>35.31</v>
      </c>
      <c r="C13" s="37">
        <f t="shared" si="0"/>
        <v>10.593000000000002</v>
      </c>
      <c r="K13" s="37"/>
    </row>
    <row r="14" spans="1:16" s="35" customFormat="1" x14ac:dyDescent="0.2">
      <c r="A14" s="35" t="s">
        <v>45</v>
      </c>
      <c r="B14" s="35">
        <v>21.94</v>
      </c>
      <c r="C14" s="37">
        <f t="shared" si="0"/>
        <v>6.5820000000000007</v>
      </c>
      <c r="K14" s="37"/>
    </row>
    <row r="15" spans="1:16" s="35" customFormat="1" x14ac:dyDescent="0.2">
      <c r="A15" s="35" t="s">
        <v>46</v>
      </c>
      <c r="B15" s="35">
        <v>0.72</v>
      </c>
      <c r="C15" s="37">
        <f t="shared" si="0"/>
        <v>0.21599999999999997</v>
      </c>
      <c r="K15" s="37"/>
    </row>
    <row r="16" spans="1:16" s="35" customFormat="1" x14ac:dyDescent="0.2">
      <c r="A16" s="35" t="s">
        <v>47</v>
      </c>
      <c r="B16" s="35">
        <v>17.350000000000001</v>
      </c>
      <c r="C16" s="37">
        <f t="shared" si="0"/>
        <v>5.2050000000000001</v>
      </c>
      <c r="K16" s="37"/>
    </row>
    <row r="17" spans="1:14" s="35" customFormat="1" x14ac:dyDescent="0.2">
      <c r="A17" s="35" t="s">
        <v>48</v>
      </c>
      <c r="B17" s="35">
        <v>20.45</v>
      </c>
      <c r="C17" s="37">
        <f t="shared" si="0"/>
        <v>6.1349999999999998</v>
      </c>
      <c r="K17" s="37"/>
    </row>
    <row r="18" spans="1:14" s="35" customFormat="1" x14ac:dyDescent="0.2">
      <c r="A18" s="35" t="s">
        <v>49</v>
      </c>
      <c r="B18" s="35">
        <v>1.0900000000000001</v>
      </c>
      <c r="C18" s="37">
        <f t="shared" si="0"/>
        <v>0.32700000000000001</v>
      </c>
      <c r="K18" s="37"/>
    </row>
    <row r="19" spans="1:14" s="35" customFormat="1" x14ac:dyDescent="0.2"/>
    <row r="20" spans="1:14" s="35" customFormat="1" x14ac:dyDescent="0.2"/>
    <row r="21" spans="1:14" s="35" customFormat="1" x14ac:dyDescent="0.2">
      <c r="A21" s="52" t="s">
        <v>52</v>
      </c>
      <c r="B21" s="52"/>
      <c r="C21" s="52"/>
      <c r="D21" s="52"/>
      <c r="E21" s="52"/>
      <c r="F21" s="52"/>
      <c r="I21" s="52" t="s">
        <v>74</v>
      </c>
      <c r="J21" s="52"/>
      <c r="K21" s="52"/>
      <c r="L21" s="52"/>
      <c r="M21" s="52"/>
      <c r="N21" s="52"/>
    </row>
    <row r="22" spans="1:14" s="35" customFormat="1" x14ac:dyDescent="0.2"/>
    <row r="23" spans="1:14" s="35" customFormat="1" ht="25.5" customHeight="1" x14ac:dyDescent="0.2">
      <c r="A23" s="38" t="s">
        <v>53</v>
      </c>
      <c r="B23" s="35">
        <v>314.27999999999997</v>
      </c>
      <c r="I23" s="38" t="s">
        <v>53</v>
      </c>
      <c r="J23" s="35">
        <v>265.64999999999998</v>
      </c>
    </row>
    <row r="24" spans="1:14" s="35" customFormat="1" x14ac:dyDescent="0.2">
      <c r="A24" s="38" t="s">
        <v>66</v>
      </c>
      <c r="B24" s="35">
        <v>0.9</v>
      </c>
      <c r="I24" s="38" t="s">
        <v>66</v>
      </c>
      <c r="J24" s="35">
        <v>1.01</v>
      </c>
    </row>
    <row r="25" spans="1:14" s="35" customFormat="1" x14ac:dyDescent="0.2"/>
    <row r="26" spans="1:14" s="35" customFormat="1" ht="12.75" customHeight="1" x14ac:dyDescent="0.2">
      <c r="A26" s="52" t="s">
        <v>41</v>
      </c>
      <c r="B26" s="52"/>
      <c r="C26" s="52" t="s">
        <v>67</v>
      </c>
      <c r="D26" s="52"/>
      <c r="E26" s="52" t="s">
        <v>9</v>
      </c>
      <c r="F26" s="52" t="s">
        <v>70</v>
      </c>
      <c r="I26" s="52" t="s">
        <v>41</v>
      </c>
      <c r="J26" s="52"/>
      <c r="K26" s="52" t="s">
        <v>67</v>
      </c>
      <c r="L26" s="52"/>
      <c r="M26" s="52" t="s">
        <v>9</v>
      </c>
      <c r="N26" s="52" t="s">
        <v>70</v>
      </c>
    </row>
    <row r="27" spans="1:14" s="35" customFormat="1" x14ac:dyDescent="0.2">
      <c r="A27" s="52"/>
      <c r="B27" s="52"/>
      <c r="C27" s="41" t="s">
        <v>68</v>
      </c>
      <c r="D27" s="42" t="s">
        <v>69</v>
      </c>
      <c r="E27" s="52"/>
      <c r="F27" s="52"/>
      <c r="I27" s="52"/>
      <c r="J27" s="52"/>
      <c r="K27" s="41" t="s">
        <v>68</v>
      </c>
      <c r="L27" s="42" t="s">
        <v>69</v>
      </c>
      <c r="M27" s="52"/>
      <c r="N27" s="52"/>
    </row>
    <row r="28" spans="1:14" s="35" customFormat="1" x14ac:dyDescent="0.2">
      <c r="A28" s="53" t="s">
        <v>54</v>
      </c>
      <c r="B28" s="39" t="s">
        <v>55</v>
      </c>
      <c r="C28" s="37">
        <v>302.77660607610045</v>
      </c>
      <c r="D28" s="40">
        <f>C28/$B$24/10000</f>
        <v>3.3641845119566714E-2</v>
      </c>
      <c r="E28" s="37">
        <f>D28/100*$B$23</f>
        <v>0.10572959084177426</v>
      </c>
      <c r="F28" s="37">
        <f>E28*$E$11</f>
        <v>9.3042251216837096E-2</v>
      </c>
      <c r="I28" s="53" t="s">
        <v>54</v>
      </c>
      <c r="J28" s="39" t="s">
        <v>55</v>
      </c>
      <c r="K28" s="37">
        <v>1097.8003376006736</v>
      </c>
      <c r="L28" s="40">
        <f>K28/$J$24/10000</f>
        <v>0.10869310273273995</v>
      </c>
      <c r="M28" s="37">
        <f>L28/100*$J$23</f>
        <v>0.28874322740952363</v>
      </c>
      <c r="N28" s="37">
        <f>M28*$E$11</f>
        <v>0.25409461710678072</v>
      </c>
    </row>
    <row r="29" spans="1:14" s="35" customFormat="1" x14ac:dyDescent="0.2">
      <c r="A29" s="53"/>
      <c r="B29" s="39" t="s">
        <v>56</v>
      </c>
      <c r="C29" s="37">
        <v>145.05362967631658</v>
      </c>
      <c r="D29" s="40">
        <f t="shared" ref="D29:D38" si="1">C29/$B$24/10000</f>
        <v>1.6117069964035176E-2</v>
      </c>
      <c r="E29" s="37">
        <f t="shared" ref="E29:E38" si="2">D29/100*$B$23</f>
        <v>5.0652727482969749E-2</v>
      </c>
      <c r="F29" s="37">
        <f>E29*$F$11</f>
        <v>4.5587595313296765E-2</v>
      </c>
      <c r="I29" s="53"/>
      <c r="J29" s="39" t="s">
        <v>56</v>
      </c>
      <c r="K29" s="37">
        <v>629.51475013227764</v>
      </c>
      <c r="L29" s="40">
        <f t="shared" ref="L29:L38" si="3">K29/$J$24/10000</f>
        <v>6.2328193082403734E-2</v>
      </c>
      <c r="M29" s="37">
        <f t="shared" ref="M29:M38" si="4">L29/100*$J$23</f>
        <v>0.16557484492340552</v>
      </c>
      <c r="N29" s="37">
        <f>M29*$F$11</f>
        <v>0.14901781995782737</v>
      </c>
    </row>
    <row r="30" spans="1:14" s="35" customFormat="1" x14ac:dyDescent="0.2">
      <c r="A30" s="53"/>
      <c r="B30" s="39" t="s">
        <v>57</v>
      </c>
      <c r="C30" s="37">
        <v>323.57153606587178</v>
      </c>
      <c r="D30" s="40">
        <f t="shared" si="1"/>
        <v>3.5952392896207976E-2</v>
      </c>
      <c r="E30" s="37">
        <f t="shared" si="2"/>
        <v>0.11299118039420242</v>
      </c>
      <c r="F30" s="37">
        <f>E30*$F$11</f>
        <v>0.10169237594391059</v>
      </c>
      <c r="I30" s="53"/>
      <c r="J30" s="39" t="s">
        <v>57</v>
      </c>
      <c r="K30" s="37">
        <v>1253.5115075780418</v>
      </c>
      <c r="L30" s="40">
        <f t="shared" si="3"/>
        <v>0.12411005025525167</v>
      </c>
      <c r="M30" s="37">
        <f t="shared" si="4"/>
        <v>0.32969834850307606</v>
      </c>
      <c r="N30" s="37">
        <f>M30*$F$11</f>
        <v>0.29672942867832519</v>
      </c>
    </row>
    <row r="31" spans="1:14" s="35" customFormat="1" x14ac:dyDescent="0.2">
      <c r="A31" s="53"/>
      <c r="B31" s="39" t="s">
        <v>58</v>
      </c>
      <c r="C31" s="37">
        <v>142.29318391740674</v>
      </c>
      <c r="D31" s="40">
        <f t="shared" si="1"/>
        <v>1.5810353768600748E-2</v>
      </c>
      <c r="E31" s="37">
        <f t="shared" si="2"/>
        <v>4.9688779823958432E-2</v>
      </c>
      <c r="F31" s="37">
        <f>E31*$E$11</f>
        <v>4.3726225536590432E-2</v>
      </c>
      <c r="I31" s="53"/>
      <c r="J31" s="39" t="s">
        <v>58</v>
      </c>
      <c r="K31" s="37">
        <v>9754.2918292642389</v>
      </c>
      <c r="L31" s="40">
        <f t="shared" si="3"/>
        <v>0.96577146824398408</v>
      </c>
      <c r="M31" s="37">
        <f t="shared" si="4"/>
        <v>2.5655719053901436</v>
      </c>
      <c r="N31" s="37">
        <f>M31*$E$11</f>
        <v>2.2577084034439965</v>
      </c>
    </row>
    <row r="32" spans="1:14" s="35" customFormat="1" x14ac:dyDescent="0.2">
      <c r="A32" s="53"/>
      <c r="B32" s="39" t="s">
        <v>59</v>
      </c>
      <c r="C32" s="37">
        <v>37.349224655286051</v>
      </c>
      <c r="D32" s="40">
        <f t="shared" si="1"/>
        <v>4.1499138505873391E-3</v>
      </c>
      <c r="E32" s="37">
        <f t="shared" si="2"/>
        <v>1.3042349249625889E-2</v>
      </c>
      <c r="F32" s="37">
        <f>E32*$F$11</f>
        <v>1.1738150521638315E-2</v>
      </c>
      <c r="I32" s="53"/>
      <c r="J32" s="39" t="s">
        <v>59</v>
      </c>
      <c r="K32" s="37">
        <v>216.11069653335079</v>
      </c>
      <c r="L32" s="40">
        <f t="shared" si="3"/>
        <v>2.1397098666668394E-2</v>
      </c>
      <c r="M32" s="37">
        <f t="shared" si="4"/>
        <v>5.6841392608004582E-2</v>
      </c>
      <c r="N32" s="37">
        <f>M32*$F$11</f>
        <v>5.1157411101488158E-2</v>
      </c>
    </row>
    <row r="33" spans="1:13" s="35" customFormat="1" x14ac:dyDescent="0.2">
      <c r="A33" s="53" t="s">
        <v>60</v>
      </c>
      <c r="B33" s="39" t="s">
        <v>61</v>
      </c>
      <c r="C33" s="37">
        <v>1405.5761584752715</v>
      </c>
      <c r="D33" s="40">
        <f t="shared" si="1"/>
        <v>0.15617512871947462</v>
      </c>
      <c r="E33" s="37">
        <f t="shared" si="2"/>
        <v>0.4908271945395648</v>
      </c>
      <c r="I33" s="53" t="s">
        <v>60</v>
      </c>
      <c r="J33" s="39" t="s">
        <v>61</v>
      </c>
      <c r="K33" s="37">
        <v>795.62017364276119</v>
      </c>
      <c r="L33" s="40">
        <f t="shared" si="3"/>
        <v>7.8774274618095178E-2</v>
      </c>
      <c r="M33" s="37">
        <f t="shared" si="4"/>
        <v>0.20926386052296983</v>
      </c>
    </row>
    <row r="34" spans="1:13" s="35" customFormat="1" x14ac:dyDescent="0.2">
      <c r="A34" s="53"/>
      <c r="B34" s="39" t="s">
        <v>62</v>
      </c>
      <c r="C34" s="37">
        <v>506539.42664947844</v>
      </c>
      <c r="D34" s="40">
        <f t="shared" si="1"/>
        <v>56.282158516608717</v>
      </c>
      <c r="E34" s="37">
        <f t="shared" si="2"/>
        <v>176.88356778599785</v>
      </c>
      <c r="I34" s="53"/>
      <c r="J34" s="39" t="s">
        <v>62</v>
      </c>
      <c r="K34" s="37">
        <v>0</v>
      </c>
      <c r="L34" s="40">
        <f t="shared" si="3"/>
        <v>0</v>
      </c>
      <c r="M34" s="37">
        <f t="shared" si="4"/>
        <v>0</v>
      </c>
    </row>
    <row r="35" spans="1:13" s="35" customFormat="1" x14ac:dyDescent="0.2">
      <c r="A35" s="53"/>
      <c r="B35" s="39" t="s">
        <v>63</v>
      </c>
      <c r="C35" s="37">
        <v>4.408767366243592</v>
      </c>
      <c r="D35" s="40">
        <f t="shared" si="1"/>
        <v>4.8986304069373245E-4</v>
      </c>
      <c r="E35" s="37">
        <f t="shared" si="2"/>
        <v>1.5395415642922622E-3</v>
      </c>
      <c r="I35" s="53"/>
      <c r="J35" s="39" t="s">
        <v>63</v>
      </c>
      <c r="K35" s="37">
        <v>27.713924450859626</v>
      </c>
      <c r="L35" s="40">
        <f t="shared" si="3"/>
        <v>2.7439529159266956E-3</v>
      </c>
      <c r="M35" s="37">
        <f t="shared" si="4"/>
        <v>7.2893109211592663E-3</v>
      </c>
    </row>
    <row r="36" spans="1:13" s="35" customFormat="1" x14ac:dyDescent="0.2">
      <c r="A36" s="53"/>
      <c r="B36" s="39" t="s">
        <v>64</v>
      </c>
      <c r="C36" s="37">
        <v>15.264387355418046</v>
      </c>
      <c r="D36" s="40">
        <f t="shared" si="1"/>
        <v>1.696043039490894E-3</v>
      </c>
      <c r="E36" s="37">
        <f t="shared" si="2"/>
        <v>5.3303240645119808E-3</v>
      </c>
      <c r="I36" s="53"/>
      <c r="J36" s="39" t="s">
        <v>64</v>
      </c>
      <c r="K36" s="37">
        <v>849.92340604974379</v>
      </c>
      <c r="L36" s="40">
        <f t="shared" si="3"/>
        <v>8.4150832282152851E-2</v>
      </c>
      <c r="M36" s="37">
        <f t="shared" si="4"/>
        <v>0.22354668595753904</v>
      </c>
    </row>
    <row r="37" spans="1:13" s="35" customFormat="1" x14ac:dyDescent="0.2">
      <c r="A37" s="53" t="s">
        <v>47</v>
      </c>
      <c r="B37" s="39" t="s">
        <v>65</v>
      </c>
      <c r="C37" s="37">
        <v>6806.7087760895711</v>
      </c>
      <c r="D37" s="40">
        <f t="shared" si="1"/>
        <v>0.75630097512106342</v>
      </c>
      <c r="E37" s="37">
        <f t="shared" si="2"/>
        <v>2.3769027046104778</v>
      </c>
      <c r="I37" s="53" t="s">
        <v>47</v>
      </c>
      <c r="J37" s="39" t="s">
        <v>65</v>
      </c>
      <c r="K37" s="37">
        <v>3381.3617184768855</v>
      </c>
      <c r="L37" s="40">
        <f t="shared" si="3"/>
        <v>0.33478828895810747</v>
      </c>
      <c r="M37" s="37">
        <f t="shared" si="4"/>
        <v>0.88936508961721239</v>
      </c>
    </row>
    <row r="38" spans="1:13" s="35" customFormat="1" x14ac:dyDescent="0.2">
      <c r="A38" s="53"/>
      <c r="B38" s="39" t="s">
        <v>49</v>
      </c>
      <c r="C38" s="37">
        <v>32.865906623167696</v>
      </c>
      <c r="D38" s="40">
        <f t="shared" si="1"/>
        <v>3.6517674025741882E-3</v>
      </c>
      <c r="E38" s="37">
        <f t="shared" si="2"/>
        <v>1.1476774592810157E-2</v>
      </c>
      <c r="I38" s="53"/>
      <c r="J38" s="39" t="s">
        <v>49</v>
      </c>
      <c r="K38" s="37">
        <v>1209.7241862741055</v>
      </c>
      <c r="L38" s="40">
        <f t="shared" si="3"/>
        <v>0.11977467190832726</v>
      </c>
      <c r="M38" s="37">
        <f t="shared" si="4"/>
        <v>0.3181814159244713</v>
      </c>
    </row>
    <row r="39" spans="1:13" s="35" customFormat="1" x14ac:dyDescent="0.2"/>
    <row r="40" spans="1:13" s="35" customFormat="1" x14ac:dyDescent="0.2"/>
    <row r="41" spans="1:13" s="35" customFormat="1" x14ac:dyDescent="0.2"/>
    <row r="42" spans="1:13" s="35" customFormat="1" x14ac:dyDescent="0.2">
      <c r="A42" s="52" t="s">
        <v>80</v>
      </c>
      <c r="B42" s="52"/>
      <c r="C42" s="52"/>
      <c r="D42" s="52"/>
      <c r="E42" s="52"/>
      <c r="F42" s="52"/>
    </row>
    <row r="43" spans="1:13" s="35" customFormat="1" x14ac:dyDescent="0.2"/>
    <row r="44" spans="1:13" s="35" customFormat="1" ht="25.5" x14ac:dyDescent="0.2">
      <c r="A44" s="52" t="s">
        <v>41</v>
      </c>
      <c r="B44" s="38" t="s">
        <v>75</v>
      </c>
      <c r="C44" s="38" t="s">
        <v>52</v>
      </c>
      <c r="D44" s="38" t="s">
        <v>78</v>
      </c>
      <c r="E44" s="38" t="s">
        <v>74</v>
      </c>
      <c r="F44" s="38" t="s">
        <v>79</v>
      </c>
    </row>
    <row r="45" spans="1:13" s="35" customFormat="1" x14ac:dyDescent="0.2">
      <c r="A45" s="52"/>
      <c r="B45" s="52" t="s">
        <v>9</v>
      </c>
      <c r="C45" s="52"/>
      <c r="D45" s="52"/>
      <c r="E45" s="52"/>
      <c r="F45" s="52"/>
    </row>
    <row r="46" spans="1:13" s="35" customFormat="1" x14ac:dyDescent="0.2">
      <c r="A46" s="35" t="s">
        <v>42</v>
      </c>
      <c r="B46" s="37">
        <f t="shared" ref="B46:B51" si="5">C11</f>
        <v>0.63900000000000001</v>
      </c>
      <c r="C46" s="37">
        <f>F28</f>
        <v>9.3042251216837096E-2</v>
      </c>
      <c r="D46" s="37">
        <f>B46-C46</f>
        <v>0.54595774878316294</v>
      </c>
      <c r="E46" s="37">
        <f>N28</f>
        <v>0.25409461710678072</v>
      </c>
      <c r="F46" s="37">
        <f>D46-E46</f>
        <v>0.29186313167638223</v>
      </c>
    </row>
    <row r="47" spans="1:13" s="35" customFormat="1" x14ac:dyDescent="0.2">
      <c r="A47" s="35" t="s">
        <v>43</v>
      </c>
      <c r="B47" s="37">
        <f t="shared" si="5"/>
        <v>0.20100000000000001</v>
      </c>
      <c r="C47" s="37">
        <f>F29</f>
        <v>4.5587595313296765E-2</v>
      </c>
      <c r="D47" s="37">
        <f t="shared" ref="D47:D52" si="6">B47-C47</f>
        <v>0.15541240468670325</v>
      </c>
      <c r="E47" s="37">
        <f t="shared" ref="E47:E50" si="7">N29</f>
        <v>0.14901781995782737</v>
      </c>
      <c r="F47" s="37">
        <f t="shared" ref="F47:F52" si="8">D47-E47</f>
        <v>6.394584728875885E-3</v>
      </c>
    </row>
    <row r="48" spans="1:13" s="35" customFormat="1" x14ac:dyDescent="0.2">
      <c r="A48" s="35" t="s">
        <v>44</v>
      </c>
      <c r="B48" s="37">
        <f t="shared" si="5"/>
        <v>10.593000000000002</v>
      </c>
      <c r="C48" s="37">
        <f>F30</f>
        <v>0.10169237594391059</v>
      </c>
      <c r="D48" s="37">
        <f t="shared" si="6"/>
        <v>10.491307624056091</v>
      </c>
      <c r="E48" s="37">
        <f t="shared" si="7"/>
        <v>0.29672942867832519</v>
      </c>
      <c r="F48" s="37">
        <f t="shared" si="8"/>
        <v>10.194578195377765</v>
      </c>
    </row>
    <row r="49" spans="1:16" s="35" customFormat="1" x14ac:dyDescent="0.2">
      <c r="A49" s="35" t="s">
        <v>45</v>
      </c>
      <c r="B49" s="37">
        <f t="shared" si="5"/>
        <v>6.5820000000000007</v>
      </c>
      <c r="C49" s="37">
        <f>F31</f>
        <v>4.3726225536590432E-2</v>
      </c>
      <c r="D49" s="37">
        <f t="shared" si="6"/>
        <v>6.5382737744634101</v>
      </c>
      <c r="E49" s="37">
        <f t="shared" si="7"/>
        <v>2.2577084034439965</v>
      </c>
      <c r="F49" s="37">
        <f t="shared" si="8"/>
        <v>4.2805653710194136</v>
      </c>
    </row>
    <row r="50" spans="1:16" s="35" customFormat="1" x14ac:dyDescent="0.2">
      <c r="A50" s="35" t="s">
        <v>46</v>
      </c>
      <c r="B50" s="37">
        <f t="shared" si="5"/>
        <v>0.21599999999999997</v>
      </c>
      <c r="C50" s="37">
        <f>F32</f>
        <v>1.1738150521638315E-2</v>
      </c>
      <c r="D50" s="37">
        <f t="shared" si="6"/>
        <v>0.20426184947836165</v>
      </c>
      <c r="E50" s="37">
        <f t="shared" si="7"/>
        <v>5.1157411101488158E-2</v>
      </c>
      <c r="F50" s="37">
        <f t="shared" si="8"/>
        <v>0.15310443837687349</v>
      </c>
    </row>
    <row r="51" spans="1:16" s="35" customFormat="1" ht="12.75" customHeight="1" x14ac:dyDescent="0.2">
      <c r="A51" s="35" t="s">
        <v>47</v>
      </c>
      <c r="B51" s="37">
        <f t="shared" si="5"/>
        <v>5.2050000000000001</v>
      </c>
      <c r="C51" s="37">
        <f>E37</f>
        <v>2.3769027046104778</v>
      </c>
      <c r="D51" s="37">
        <f t="shared" si="6"/>
        <v>2.8280972953895223</v>
      </c>
      <c r="E51" s="37">
        <f>M37</f>
        <v>0.88936508961721239</v>
      </c>
      <c r="F51" s="37">
        <f t="shared" si="8"/>
        <v>1.9387322057723098</v>
      </c>
    </row>
    <row r="52" spans="1:16" x14ac:dyDescent="0.2">
      <c r="A52" s="35" t="s">
        <v>49</v>
      </c>
      <c r="B52" s="37">
        <f>C18</f>
        <v>0.32700000000000001</v>
      </c>
      <c r="C52" s="37">
        <f>E38</f>
        <v>1.1476774592810157E-2</v>
      </c>
      <c r="D52" s="37">
        <f t="shared" si="6"/>
        <v>0.31552322540718986</v>
      </c>
      <c r="E52" s="37">
        <f>M38</f>
        <v>0.3181814159244713</v>
      </c>
      <c r="F52" s="37">
        <f t="shared" si="8"/>
        <v>-2.6581905172814446E-3</v>
      </c>
    </row>
    <row r="53" spans="1:16" x14ac:dyDescent="0.2">
      <c r="A53" s="35" t="s">
        <v>76</v>
      </c>
      <c r="B53" s="37">
        <f>SUM(B46:B52)</f>
        <v>23.763000000000002</v>
      </c>
      <c r="C53" s="37">
        <f t="shared" ref="C53:F53" si="9">SUM(C46:C52)</f>
        <v>2.6841660777355614</v>
      </c>
      <c r="D53" s="37">
        <f t="shared" si="9"/>
        <v>21.07883392226444</v>
      </c>
      <c r="E53" s="37">
        <f t="shared" si="9"/>
        <v>4.2162541858301017</v>
      </c>
      <c r="F53" s="37">
        <f t="shared" si="9"/>
        <v>16.862579736434341</v>
      </c>
    </row>
    <row r="56" spans="1:16" ht="12.75" customHeight="1" x14ac:dyDescent="0.2">
      <c r="A56" s="52" t="s">
        <v>77</v>
      </c>
      <c r="B56" s="52"/>
      <c r="C56" s="52"/>
      <c r="D56" s="52"/>
      <c r="E56" s="45"/>
      <c r="F56" s="45"/>
    </row>
    <row r="57" spans="1:16" x14ac:dyDescent="0.2">
      <c r="A57" s="35"/>
      <c r="B57" s="35"/>
      <c r="C57" s="35"/>
      <c r="D57" s="35"/>
      <c r="E57" s="35"/>
      <c r="F57" s="35"/>
    </row>
    <row r="58" spans="1:16" x14ac:dyDescent="0.2">
      <c r="A58" s="52" t="s">
        <v>41</v>
      </c>
      <c r="B58" s="38" t="s">
        <v>75</v>
      </c>
      <c r="C58" s="38" t="s">
        <v>78</v>
      </c>
      <c r="D58" s="38" t="s">
        <v>79</v>
      </c>
      <c r="O58" s="1"/>
      <c r="P58" s="1"/>
    </row>
    <row r="59" spans="1:16" x14ac:dyDescent="0.2">
      <c r="A59" s="52"/>
      <c r="B59" s="52" t="s">
        <v>9</v>
      </c>
      <c r="C59" s="52"/>
      <c r="D59" s="52"/>
      <c r="O59" s="1"/>
      <c r="P59" s="1"/>
    </row>
    <row r="60" spans="1:16" x14ac:dyDescent="0.2">
      <c r="A60" s="35" t="s">
        <v>42</v>
      </c>
      <c r="B60" s="37">
        <f>B46</f>
        <v>0.63900000000000001</v>
      </c>
      <c r="C60" s="37">
        <f>D46</f>
        <v>0.54595774878316294</v>
      </c>
      <c r="D60" s="37">
        <f>F46</f>
        <v>0.29186313167638223</v>
      </c>
      <c r="O60" s="1"/>
      <c r="P60" s="1"/>
    </row>
    <row r="61" spans="1:16" x14ac:dyDescent="0.2">
      <c r="A61" s="35" t="s">
        <v>43</v>
      </c>
      <c r="B61" s="37">
        <f t="shared" ref="B61:B66" si="10">B47</f>
        <v>0.20100000000000001</v>
      </c>
      <c r="C61" s="37">
        <f t="shared" ref="C61:C66" si="11">D47</f>
        <v>0.15541240468670325</v>
      </c>
      <c r="D61" s="37">
        <f t="shared" ref="D61:D66" si="12">F47</f>
        <v>6.394584728875885E-3</v>
      </c>
      <c r="O61" s="1"/>
      <c r="P61" s="1"/>
    </row>
    <row r="62" spans="1:16" x14ac:dyDescent="0.2">
      <c r="A62" s="35" t="s">
        <v>44</v>
      </c>
      <c r="B62" s="37">
        <f t="shared" si="10"/>
        <v>10.593000000000002</v>
      </c>
      <c r="C62" s="37">
        <f t="shared" si="11"/>
        <v>10.491307624056091</v>
      </c>
      <c r="D62" s="37">
        <f t="shared" si="12"/>
        <v>10.194578195377765</v>
      </c>
      <c r="O62" s="1"/>
      <c r="P62" s="1"/>
    </row>
    <row r="63" spans="1:16" x14ac:dyDescent="0.2">
      <c r="A63" s="35" t="s">
        <v>45</v>
      </c>
      <c r="B63" s="37">
        <f t="shared" si="10"/>
        <v>6.5820000000000007</v>
      </c>
      <c r="C63" s="37">
        <f t="shared" si="11"/>
        <v>6.5382737744634101</v>
      </c>
      <c r="D63" s="37">
        <f t="shared" si="12"/>
        <v>4.2805653710194136</v>
      </c>
      <c r="O63" s="1"/>
      <c r="P63" s="1"/>
    </row>
    <row r="64" spans="1:16" x14ac:dyDescent="0.2">
      <c r="A64" s="35" t="s">
        <v>46</v>
      </c>
      <c r="B64" s="37">
        <f t="shared" si="10"/>
        <v>0.21599999999999997</v>
      </c>
      <c r="C64" s="37">
        <f t="shared" si="11"/>
        <v>0.20426184947836165</v>
      </c>
      <c r="D64" s="37">
        <f t="shared" si="12"/>
        <v>0.15310443837687349</v>
      </c>
      <c r="O64" s="1"/>
      <c r="P64" s="1"/>
    </row>
    <row r="65" spans="1:16" x14ac:dyDescent="0.2">
      <c r="A65" s="35" t="s">
        <v>47</v>
      </c>
      <c r="B65" s="37">
        <f t="shared" si="10"/>
        <v>5.2050000000000001</v>
      </c>
      <c r="C65" s="37">
        <f t="shared" si="11"/>
        <v>2.8280972953895223</v>
      </c>
      <c r="D65" s="37">
        <f t="shared" si="12"/>
        <v>1.9387322057723098</v>
      </c>
      <c r="O65" s="1"/>
      <c r="P65" s="1"/>
    </row>
    <row r="66" spans="1:16" x14ac:dyDescent="0.2">
      <c r="A66" s="35" t="s">
        <v>49</v>
      </c>
      <c r="B66" s="37">
        <f t="shared" si="10"/>
        <v>0.32700000000000001</v>
      </c>
      <c r="C66" s="37">
        <f t="shared" si="11"/>
        <v>0.31552322540718986</v>
      </c>
      <c r="D66" s="37">
        <f t="shared" si="12"/>
        <v>-2.6581905172814446E-3</v>
      </c>
      <c r="O66" s="1"/>
      <c r="P66" s="1"/>
    </row>
    <row r="67" spans="1:16" x14ac:dyDescent="0.2">
      <c r="A67" s="35"/>
      <c r="B67" s="37"/>
      <c r="C67" s="37"/>
      <c r="D67" s="37"/>
      <c r="O67" s="1"/>
      <c r="P67" s="1"/>
    </row>
    <row r="69" spans="1:16" x14ac:dyDescent="0.2">
      <c r="A69" s="52" t="s">
        <v>81</v>
      </c>
      <c r="B69" s="52"/>
      <c r="C69" s="52"/>
      <c r="D69" s="52"/>
    </row>
    <row r="70" spans="1:16" x14ac:dyDescent="0.2">
      <c r="A70" s="35"/>
      <c r="B70" s="35"/>
      <c r="C70" s="35"/>
      <c r="D70" s="35"/>
    </row>
    <row r="71" spans="1:16" x14ac:dyDescent="0.2">
      <c r="A71" s="52" t="s">
        <v>41</v>
      </c>
      <c r="B71" s="38" t="s">
        <v>75</v>
      </c>
      <c r="C71" s="38" t="s">
        <v>78</v>
      </c>
      <c r="D71" s="38" t="s">
        <v>79</v>
      </c>
    </row>
    <row r="72" spans="1:16" x14ac:dyDescent="0.2">
      <c r="A72" s="52"/>
      <c r="B72" s="52" t="s">
        <v>9</v>
      </c>
      <c r="C72" s="52"/>
      <c r="D72" s="52"/>
    </row>
    <row r="73" spans="1:16" x14ac:dyDescent="0.2">
      <c r="A73" s="35" t="s">
        <v>82</v>
      </c>
      <c r="B73" s="37">
        <f>B62</f>
        <v>10.593000000000002</v>
      </c>
      <c r="C73" s="37">
        <f t="shared" ref="C73:D73" si="13">C62</f>
        <v>10.491307624056091</v>
      </c>
      <c r="D73" s="37">
        <f t="shared" si="13"/>
        <v>10.194578195377765</v>
      </c>
    </row>
    <row r="74" spans="1:16" x14ac:dyDescent="0.2">
      <c r="A74" s="35" t="s">
        <v>83</v>
      </c>
      <c r="B74" s="37">
        <f>B60+B61+B63+B64</f>
        <v>7.6380000000000008</v>
      </c>
      <c r="C74" s="37">
        <f t="shared" ref="C74:D74" si="14">C60+C61+C63+C64</f>
        <v>7.4439057774116373</v>
      </c>
      <c r="D74" s="37">
        <f t="shared" si="14"/>
        <v>4.7319275258015452</v>
      </c>
    </row>
    <row r="75" spans="1:16" x14ac:dyDescent="0.2">
      <c r="A75" s="35" t="s">
        <v>47</v>
      </c>
      <c r="B75" s="37">
        <f>B65</f>
        <v>5.2050000000000001</v>
      </c>
      <c r="C75" s="37">
        <f t="shared" ref="C75:D76" si="15">C65</f>
        <v>2.8280972953895223</v>
      </c>
      <c r="D75" s="37">
        <f t="shared" si="15"/>
        <v>1.9387322057723098</v>
      </c>
    </row>
    <row r="76" spans="1:16" x14ac:dyDescent="0.2">
      <c r="A76" s="35" t="s">
        <v>49</v>
      </c>
      <c r="B76" s="37">
        <f>B66</f>
        <v>0.32700000000000001</v>
      </c>
      <c r="C76" s="37">
        <f t="shared" si="15"/>
        <v>0.31552322540718986</v>
      </c>
      <c r="D76" s="37">
        <f t="shared" si="15"/>
        <v>-2.6581905172814446E-3</v>
      </c>
    </row>
    <row r="77" spans="1:16" x14ac:dyDescent="0.2">
      <c r="A77" s="35" t="s">
        <v>76</v>
      </c>
      <c r="B77" s="37">
        <f>SUM(B73:B76)</f>
        <v>23.763000000000002</v>
      </c>
      <c r="C77" s="37">
        <f t="shared" ref="C77:D77" si="16">SUM(C73:C76)</f>
        <v>21.07883392226444</v>
      </c>
      <c r="D77" s="37">
        <f t="shared" si="16"/>
        <v>16.862579736434341</v>
      </c>
    </row>
    <row r="78" spans="1:16" x14ac:dyDescent="0.2">
      <c r="A78" s="35"/>
      <c r="B78" s="37"/>
      <c r="C78" s="37"/>
      <c r="D78" s="37"/>
    </row>
    <row r="79" spans="1:16" ht="12.75" customHeight="1" x14ac:dyDescent="0.2">
      <c r="A79" s="52" t="s">
        <v>41</v>
      </c>
      <c r="B79" s="46" t="s">
        <v>75</v>
      </c>
      <c r="C79" s="46" t="s">
        <v>78</v>
      </c>
      <c r="D79" s="46" t="s">
        <v>79</v>
      </c>
    </row>
    <row r="80" spans="1:16" x14ac:dyDescent="0.2">
      <c r="A80" s="52"/>
      <c r="B80" s="52" t="s">
        <v>85</v>
      </c>
      <c r="C80" s="52"/>
      <c r="D80" s="52"/>
    </row>
    <row r="81" spans="1:4" x14ac:dyDescent="0.2">
      <c r="A81" s="35" t="s">
        <v>82</v>
      </c>
      <c r="B81" s="37">
        <f>B73/$B$77*100</f>
        <v>44.577704835248078</v>
      </c>
      <c r="C81" s="37">
        <f>C73/$C$77*100</f>
        <v>49.771764713107238</v>
      </c>
      <c r="D81" s="37">
        <f>D73/$D$77*100</f>
        <v>60.456812390044469</v>
      </c>
    </row>
    <row r="82" spans="1:4" x14ac:dyDescent="0.2">
      <c r="A82" s="35" t="s">
        <v>83</v>
      </c>
      <c r="B82" s="37">
        <f t="shared" ref="B82:B84" si="17">B74/$B$77*100</f>
        <v>32.142406261835625</v>
      </c>
      <c r="C82" s="37">
        <f t="shared" ref="C82:C84" si="18">C74/$C$77*100</f>
        <v>35.314599492854484</v>
      </c>
      <c r="D82" s="37">
        <f t="shared" ref="D82:D84" si="19">D74/$D$77*100</f>
        <v>28.061705858549313</v>
      </c>
    </row>
    <row r="83" spans="1:4" x14ac:dyDescent="0.2">
      <c r="A83" s="35" t="s">
        <v>47</v>
      </c>
      <c r="B83" s="37">
        <f t="shared" si="17"/>
        <v>21.903800025249335</v>
      </c>
      <c r="C83" s="37">
        <f t="shared" si="18"/>
        <v>13.416763497540321</v>
      </c>
      <c r="D83" s="37">
        <f t="shared" si="19"/>
        <v>11.497245593942925</v>
      </c>
    </row>
    <row r="84" spans="1:4" x14ac:dyDescent="0.2">
      <c r="A84" s="35" t="s">
        <v>49</v>
      </c>
      <c r="B84" s="37">
        <f t="shared" si="17"/>
        <v>1.3760888776669611</v>
      </c>
      <c r="C84" s="37">
        <f t="shared" si="18"/>
        <v>1.4968722964979557</v>
      </c>
      <c r="D84" s="47">
        <f t="shared" si="19"/>
        <v>-1.5763842536726407E-2</v>
      </c>
    </row>
    <row r="85" spans="1:4" x14ac:dyDescent="0.2">
      <c r="A85" s="35" t="s">
        <v>76</v>
      </c>
      <c r="B85" s="37">
        <f>SUM(B81:B84)</f>
        <v>100</v>
      </c>
      <c r="C85" s="37">
        <f t="shared" ref="C85:D85" si="20">SUM(C81:C84)</f>
        <v>100</v>
      </c>
      <c r="D85" s="37">
        <f t="shared" si="20"/>
        <v>99.999999999999972</v>
      </c>
    </row>
  </sheetData>
  <mergeCells count="33">
    <mergeCell ref="M8:N9"/>
    <mergeCell ref="A2:G2"/>
    <mergeCell ref="B4:H4"/>
    <mergeCell ref="A8:C8"/>
    <mergeCell ref="E8:F9"/>
    <mergeCell ref="I8:K8"/>
    <mergeCell ref="A21:F21"/>
    <mergeCell ref="I21:N21"/>
    <mergeCell ref="A26:B27"/>
    <mergeCell ref="C26:D26"/>
    <mergeCell ref="E26:E27"/>
    <mergeCell ref="F26:F27"/>
    <mergeCell ref="I26:J27"/>
    <mergeCell ref="K26:L26"/>
    <mergeCell ref="M26:M27"/>
    <mergeCell ref="N26:N27"/>
    <mergeCell ref="A28:A32"/>
    <mergeCell ref="I28:I32"/>
    <mergeCell ref="A33:A36"/>
    <mergeCell ref="I33:I36"/>
    <mergeCell ref="A37:A38"/>
    <mergeCell ref="I37:I38"/>
    <mergeCell ref="A42:F42"/>
    <mergeCell ref="A44:A45"/>
    <mergeCell ref="B45:F45"/>
    <mergeCell ref="A56:D56"/>
    <mergeCell ref="A58:A59"/>
    <mergeCell ref="B59:D59"/>
    <mergeCell ref="A79:A80"/>
    <mergeCell ref="B80:D80"/>
    <mergeCell ref="A69:D69"/>
    <mergeCell ref="A71:A72"/>
    <mergeCell ref="B72:D72"/>
  </mergeCells>
  <conditionalFormatting sqref="B33:B36">
    <cfRule type="duplicateValues" dxfId="5" priority="5"/>
  </conditionalFormatting>
  <conditionalFormatting sqref="B28:B32">
    <cfRule type="duplicateValues" dxfId="4" priority="6"/>
  </conditionalFormatting>
  <conditionalFormatting sqref="D28:D38">
    <cfRule type="duplicateValues" dxfId="3" priority="4"/>
  </conditionalFormatting>
  <conditionalFormatting sqref="J33:J36">
    <cfRule type="duplicateValues" dxfId="2" priority="2"/>
  </conditionalFormatting>
  <conditionalFormatting sqref="J28:J32">
    <cfRule type="duplicateValues" dxfId="1" priority="3"/>
  </conditionalFormatting>
  <conditionalFormatting sqref="L28:L38">
    <cfRule type="duplicateValues" dxfId="0" priority="1"/>
  </conditionalFormatting>
  <pageMargins left="0.7" right="0.7" top="0.78740157499999996" bottom="0.78740157499999996" header="0.3" footer="0.3"/>
  <pageSetup paperSize="9" orientation="portrait" verticalDpi="300" r:id="rId1"/>
  <drawing r:id="rId2"/>
  <legacyDrawing r:id="rId3"/>
  <oleObjects>
    <mc:AlternateContent xmlns:mc="http://schemas.openxmlformats.org/markup-compatibility/2006">
      <mc:Choice Requires="x14">
        <oleObject progId="Visio.Drawing.15" shapeId="2050" r:id="rId4">
          <objectPr defaultSize="0" autoPict="0" r:id="rId5">
            <anchor moveWithCells="1">
              <from>
                <xdr:col>7</xdr:col>
                <xdr:colOff>9525</xdr:colOff>
                <xdr:row>6</xdr:row>
                <xdr:rowOff>19050</xdr:rowOff>
              </from>
              <to>
                <xdr:col>15</xdr:col>
                <xdr:colOff>257175</xdr:colOff>
                <xdr:row>18</xdr:row>
                <xdr:rowOff>114300</xdr:rowOff>
              </to>
            </anchor>
          </objectPr>
        </oleObject>
      </mc:Choice>
      <mc:Fallback>
        <oleObject progId="Visio.Drawing.15" shapeId="2050"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 Mass Balance - Experimental</vt:lpstr>
      <vt:lpstr>B- Solids Balance - Conf. 1</vt:lpstr>
      <vt:lpstr>C- Solids Balance - Conf.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bioref</dc:creator>
  <cp:lastModifiedBy>ABADON</cp:lastModifiedBy>
  <cp:lastPrinted>2017-12-15T14:03:05Z</cp:lastPrinted>
  <dcterms:created xsi:type="dcterms:W3CDTF">2017-12-14T14:54:11Z</dcterms:created>
  <dcterms:modified xsi:type="dcterms:W3CDTF">2021-02-24T03:58:14Z</dcterms:modified>
</cp:coreProperties>
</file>